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B7FE6334-C1A2-E50D-BD3D-5F4D41BBC2E3}"/>
  <workbookPr codeName="DieseArbeitsmappe"/>
  <bookViews>
    <workbookView xWindow="0" yWindow="375" windowWidth="15480" windowHeight="9000" tabRatio="876" firstSheet="1" activeTab="8"/>
  </bookViews>
  <sheets>
    <sheet name="Hinweise - bitte beachten!!!" sheetId="22" r:id="rId1"/>
    <sheet name="Dateneingabe" sheetId="9" r:id="rId2"/>
    <sheet name="Statistik" sheetId="27" r:id="rId3"/>
    <sheet name="Richterblatt" sheetId="11" r:id="rId4"/>
    <sheet name="Richterblatt Gruppe" sheetId="34" r:id="rId5"/>
    <sheet name="Liste Beginner" sheetId="2" r:id="rId6"/>
    <sheet name="Liste Klasse 1" sheetId="31" r:id="rId7"/>
    <sheet name="Liste Klasse 2" sheetId="32" r:id="rId8"/>
    <sheet name="Liste Klasse 3" sheetId="30" r:id="rId9"/>
    <sheet name="Gesamtergebnisliste" sheetId="33" r:id="rId10"/>
    <sheet name="Übersicht Übungen" sheetId="28" r:id="rId11"/>
  </sheets>
  <definedNames>
    <definedName name="Beginner">Dateneingabe!$A$11:$P$29</definedName>
    <definedName name="_xlnm.Print_Area" localSheetId="1">Dateneingabe!$A$1:$P$89</definedName>
    <definedName name="_xlnm.Print_Area" localSheetId="9">Gesamtergebnisliste!$A$1:$T$79</definedName>
    <definedName name="_xlnm.Print_Area" localSheetId="0">'Hinweise - bitte beachten!!!'!$A$1:$A$31</definedName>
    <definedName name="_xlnm.Print_Area" localSheetId="5">'Liste Beginner'!$A$1:$U$26</definedName>
    <definedName name="_xlnm.Print_Area" localSheetId="6">'Liste Klasse 1'!$A$1:$U$26</definedName>
    <definedName name="_xlnm.Print_Area" localSheetId="7">'Liste Klasse 2'!$A$1:$U$26</definedName>
    <definedName name="_xlnm.Print_Area" localSheetId="8">'Liste Klasse 3'!$A$1:$U$26</definedName>
    <definedName name="_xlnm.Print_Area" localSheetId="10">'Übersicht Übungen'!$A$1:$I$58</definedName>
    <definedName name="_xlnm.Print_Titles" localSheetId="1">Dateneingabe!$1:$9</definedName>
    <definedName name="_xlnm.Print_Titles" localSheetId="9">Gesamtergebnisliste!$1:$3</definedName>
    <definedName name="_xlnm.Print_Titles" localSheetId="0">'Hinweise - bitte beachten!!!'!$1:$3</definedName>
    <definedName name="_xlnm.Print_Titles" localSheetId="4">'Richterblatt Gruppe'!$1:$5</definedName>
    <definedName name="Klasse1">Dateneingabe!$A$31:$P$49</definedName>
    <definedName name="Klasse2">Dateneingabe!$A$51:$P$69</definedName>
    <definedName name="Klasse3">Dateneingabe!$A$71:$P$89</definedName>
  </definedNames>
  <calcPr calcId="125725"/>
</workbook>
</file>

<file path=xl/calcChain.xml><?xml version="1.0" encoding="utf-8"?>
<calcChain xmlns="http://schemas.openxmlformats.org/spreadsheetml/2006/main">
  <c r="R2" i="33"/>
  <c r="G4" i="34" l="1"/>
  <c r="A3" i="33" l="1"/>
  <c r="A39" i="27" l="1"/>
  <c r="A1" i="33" l="1"/>
  <c r="F2"/>
  <c r="A2"/>
  <c r="Q61"/>
  <c r="Q42"/>
  <c r="Q23"/>
  <c r="G24"/>
  <c r="Q4"/>
  <c r="G5"/>
  <c r="O10" i="9" l="1"/>
  <c r="A66" i="34"/>
  <c r="A59"/>
  <c r="A52"/>
  <c r="G86"/>
  <c r="F86"/>
  <c r="E86"/>
  <c r="D86"/>
  <c r="C86"/>
  <c r="B86"/>
  <c r="G84"/>
  <c r="F84"/>
  <c r="E84"/>
  <c r="D84"/>
  <c r="C84"/>
  <c r="B84"/>
  <c r="G83"/>
  <c r="F83"/>
  <c r="E83"/>
  <c r="D83"/>
  <c r="C83"/>
  <c r="B83"/>
  <c r="A88"/>
  <c r="A87"/>
  <c r="G79"/>
  <c r="F79"/>
  <c r="E79"/>
  <c r="D79"/>
  <c r="C79"/>
  <c r="B79"/>
  <c r="G77"/>
  <c r="F77"/>
  <c r="E77"/>
  <c r="D77"/>
  <c r="C77"/>
  <c r="B77"/>
  <c r="G76"/>
  <c r="F76"/>
  <c r="E76"/>
  <c r="D76"/>
  <c r="C76"/>
  <c r="B76"/>
  <c r="A81"/>
  <c r="A80"/>
  <c r="A74"/>
  <c r="A73"/>
  <c r="G72"/>
  <c r="F72"/>
  <c r="E72"/>
  <c r="D72"/>
  <c r="C72"/>
  <c r="B72"/>
  <c r="G70"/>
  <c r="F70"/>
  <c r="E70"/>
  <c r="D70"/>
  <c r="C70"/>
  <c r="B70"/>
  <c r="G69"/>
  <c r="F69"/>
  <c r="E69"/>
  <c r="D69"/>
  <c r="C69"/>
  <c r="B69"/>
  <c r="G65"/>
  <c r="F65"/>
  <c r="E65"/>
  <c r="D65"/>
  <c r="C65"/>
  <c r="B65"/>
  <c r="G63"/>
  <c r="F63"/>
  <c r="E63"/>
  <c r="D63"/>
  <c r="C63"/>
  <c r="B63"/>
  <c r="G62"/>
  <c r="F62"/>
  <c r="E62"/>
  <c r="D62"/>
  <c r="C62"/>
  <c r="B62"/>
  <c r="G58"/>
  <c r="F58"/>
  <c r="E58"/>
  <c r="D58"/>
  <c r="C58"/>
  <c r="B58"/>
  <c r="G56"/>
  <c r="F56"/>
  <c r="E56"/>
  <c r="D56"/>
  <c r="C56"/>
  <c r="B56"/>
  <c r="G55"/>
  <c r="F55"/>
  <c r="E55"/>
  <c r="D55"/>
  <c r="C55"/>
  <c r="B55"/>
  <c r="G51"/>
  <c r="F51"/>
  <c r="E51"/>
  <c r="D51"/>
  <c r="C51"/>
  <c r="B51"/>
  <c r="G49"/>
  <c r="F49"/>
  <c r="E49"/>
  <c r="D49"/>
  <c r="C49"/>
  <c r="B49"/>
  <c r="G48"/>
  <c r="F48"/>
  <c r="E48"/>
  <c r="D48"/>
  <c r="C48"/>
  <c r="B48"/>
  <c r="G44"/>
  <c r="F44"/>
  <c r="E44"/>
  <c r="D44"/>
  <c r="C44"/>
  <c r="B44"/>
  <c r="G42"/>
  <c r="F42"/>
  <c r="E42"/>
  <c r="D42"/>
  <c r="C42"/>
  <c r="B42"/>
  <c r="G41"/>
  <c r="F41"/>
  <c r="E41"/>
  <c r="D41"/>
  <c r="C41"/>
  <c r="B41"/>
  <c r="A45"/>
  <c r="G37"/>
  <c r="F37"/>
  <c r="E37"/>
  <c r="D37"/>
  <c r="C37"/>
  <c r="B37"/>
  <c r="G35"/>
  <c r="F35"/>
  <c r="E35"/>
  <c r="D35"/>
  <c r="C35"/>
  <c r="B35"/>
  <c r="G34"/>
  <c r="F34"/>
  <c r="E34"/>
  <c r="D34"/>
  <c r="C34"/>
  <c r="B34"/>
  <c r="A38"/>
  <c r="A31"/>
  <c r="G30"/>
  <c r="F30"/>
  <c r="E30"/>
  <c r="D30"/>
  <c r="C30"/>
  <c r="B30"/>
  <c r="G28"/>
  <c r="F28"/>
  <c r="E28"/>
  <c r="D28"/>
  <c r="C28"/>
  <c r="B28"/>
  <c r="G27"/>
  <c r="F27"/>
  <c r="E27"/>
  <c r="D27"/>
  <c r="C27"/>
  <c r="B27"/>
  <c r="G21"/>
  <c r="F21"/>
  <c r="E21"/>
  <c r="D21"/>
  <c r="C21"/>
  <c r="B21"/>
  <c r="G20"/>
  <c r="F20"/>
  <c r="E20"/>
  <c r="D20"/>
  <c r="C20"/>
  <c r="B20"/>
  <c r="G14"/>
  <c r="F14"/>
  <c r="E14"/>
  <c r="D14"/>
  <c r="C14"/>
  <c r="B14"/>
  <c r="G13"/>
  <c r="F13"/>
  <c r="E13"/>
  <c r="D13"/>
  <c r="C13"/>
  <c r="B13"/>
  <c r="G7"/>
  <c r="F7"/>
  <c r="E7"/>
  <c r="D7"/>
  <c r="C7"/>
  <c r="B7"/>
  <c r="G6"/>
  <c r="F6"/>
  <c r="E6"/>
  <c r="D6"/>
  <c r="C6"/>
  <c r="B6"/>
  <c r="G23"/>
  <c r="F23"/>
  <c r="E23"/>
  <c r="D23"/>
  <c r="C23"/>
  <c r="B23"/>
  <c r="A26"/>
  <c r="A25"/>
  <c r="A24"/>
  <c r="C16"/>
  <c r="D16"/>
  <c r="E16"/>
  <c r="F16"/>
  <c r="G16"/>
  <c r="B16"/>
  <c r="A19"/>
  <c r="A18"/>
  <c r="A17"/>
  <c r="A12"/>
  <c r="A11"/>
  <c r="A10"/>
  <c r="C9"/>
  <c r="D9"/>
  <c r="E9"/>
  <c r="F9"/>
  <c r="G9"/>
  <c r="B9"/>
  <c r="D4"/>
  <c r="A4"/>
  <c r="A3"/>
  <c r="A1"/>
  <c r="Q6" i="30" l="1"/>
  <c r="Q5"/>
  <c r="Q4"/>
  <c r="P6"/>
  <c r="P5"/>
  <c r="P4"/>
  <c r="O6"/>
  <c r="O5"/>
  <c r="O4"/>
  <c r="N6"/>
  <c r="N5"/>
  <c r="N4"/>
  <c r="M6"/>
  <c r="M5"/>
  <c r="M4"/>
  <c r="L6"/>
  <c r="L5"/>
  <c r="L4"/>
  <c r="K6"/>
  <c r="K5"/>
  <c r="K4"/>
  <c r="J6"/>
  <c r="J5"/>
  <c r="J4"/>
  <c r="I6"/>
  <c r="I5"/>
  <c r="I4"/>
  <c r="H6"/>
  <c r="H5"/>
  <c r="H4"/>
  <c r="Q6" i="32"/>
  <c r="P6"/>
  <c r="O6"/>
  <c r="N6"/>
  <c r="M6"/>
  <c r="L6"/>
  <c r="K6"/>
  <c r="J6"/>
  <c r="I6"/>
  <c r="H6"/>
  <c r="Q5"/>
  <c r="P5"/>
  <c r="O5"/>
  <c r="N5"/>
  <c r="M5"/>
  <c r="L5"/>
  <c r="K5"/>
  <c r="J5"/>
  <c r="I5"/>
  <c r="H5"/>
  <c r="Q4"/>
  <c r="P42" i="33" s="1"/>
  <c r="P4" i="32"/>
  <c r="O42" i="33" s="1"/>
  <c r="O4" i="32"/>
  <c r="N42" i="33" s="1"/>
  <c r="N4" i="32"/>
  <c r="M42" i="33" s="1"/>
  <c r="M4" i="32"/>
  <c r="L42" i="33" s="1"/>
  <c r="L4" i="32"/>
  <c r="K42" i="33" s="1"/>
  <c r="K4" i="32"/>
  <c r="J42" i="33" s="1"/>
  <c r="J4" i="32"/>
  <c r="I42" i="33" s="1"/>
  <c r="I4" i="32"/>
  <c r="H42" i="33" s="1"/>
  <c r="H4" i="32"/>
  <c r="G42" i="33" s="1"/>
  <c r="Q6" i="31"/>
  <c r="P6"/>
  <c r="O6"/>
  <c r="N6"/>
  <c r="M6"/>
  <c r="L6"/>
  <c r="K6"/>
  <c r="J6"/>
  <c r="I6"/>
  <c r="H6"/>
  <c r="Q5"/>
  <c r="P5"/>
  <c r="O5"/>
  <c r="N5"/>
  <c r="M5"/>
  <c r="L5"/>
  <c r="K5"/>
  <c r="J5"/>
  <c r="I5"/>
  <c r="H5"/>
  <c r="Q4"/>
  <c r="P23" i="33" s="1"/>
  <c r="P4" i="31"/>
  <c r="O23" i="33" s="1"/>
  <c r="O4" i="31"/>
  <c r="N23" i="33" s="1"/>
  <c r="N4" i="31"/>
  <c r="M23" i="33" s="1"/>
  <c r="M4" i="31"/>
  <c r="L23" i="33" s="1"/>
  <c r="L4" i="31"/>
  <c r="K23" i="33" s="1"/>
  <c r="K4" i="31"/>
  <c r="J23" i="33" s="1"/>
  <c r="J4" i="31"/>
  <c r="I23" i="33" s="1"/>
  <c r="I4" i="31"/>
  <c r="H23" i="33" s="1"/>
  <c r="H4" i="31"/>
  <c r="G23" i="33" s="1"/>
  <c r="Q4" i="2"/>
  <c r="P4" i="33" s="1"/>
  <c r="Q5" i="2"/>
  <c r="P5"/>
  <c r="P4"/>
  <c r="O4" i="33" s="1"/>
  <c r="O5" i="2"/>
  <c r="O4"/>
  <c r="N4" i="33" s="1"/>
  <c r="N5" i="2"/>
  <c r="N4"/>
  <c r="M4" i="33" s="1"/>
  <c r="R27" i="2"/>
  <c r="R28"/>
  <c r="R29"/>
  <c r="R30"/>
  <c r="R31"/>
  <c r="R32"/>
  <c r="R33"/>
  <c r="R34"/>
  <c r="R35"/>
  <c r="R36"/>
  <c r="R37"/>
  <c r="R38"/>
  <c r="R39"/>
  <c r="R40"/>
  <c r="R41"/>
  <c r="R42"/>
  <c r="R43"/>
  <c r="R44"/>
  <c r="M5"/>
  <c r="M4"/>
  <c r="L4" i="33" s="1"/>
  <c r="L5" i="2"/>
  <c r="L4"/>
  <c r="K4" i="33" s="1"/>
  <c r="K5" i="2"/>
  <c r="K4"/>
  <c r="J4" i="33" s="1"/>
  <c r="J5" i="2"/>
  <c r="J4"/>
  <c r="I4" i="33" s="1"/>
  <c r="I5" i="2"/>
  <c r="I4"/>
  <c r="H4" i="33" s="1"/>
  <c r="H4" i="2"/>
  <c r="G4" i="33" s="1"/>
  <c r="H5" i="2"/>
  <c r="H6"/>
  <c r="A26"/>
  <c r="A2" i="28"/>
  <c r="A26" i="30"/>
  <c r="A26" i="32"/>
  <c r="A26" i="31"/>
  <c r="A29" i="11"/>
  <c r="AA6" i="30" l="1"/>
  <c r="I61" i="33"/>
  <c r="AI6" i="30"/>
  <c r="M61" i="33"/>
  <c r="Y6" i="30"/>
  <c r="H61" i="33"/>
  <c r="AG6" i="30"/>
  <c r="L61" i="33"/>
  <c r="AO6" i="30"/>
  <c r="P61" i="33"/>
  <c r="G61"/>
  <c r="W6" i="30"/>
  <c r="AE6"/>
  <c r="K61" i="33"/>
  <c r="AM6" i="30"/>
  <c r="O61" i="33"/>
  <c r="J61"/>
  <c r="AC6" i="30"/>
  <c r="N61" i="33"/>
  <c r="AK6" i="30"/>
  <c r="B3" i="27"/>
  <c r="I6" i="2" l="1"/>
  <c r="J6"/>
  <c r="K6"/>
  <c r="L6"/>
  <c r="M6"/>
  <c r="N6"/>
  <c r="O6"/>
  <c r="P6"/>
  <c r="Q6"/>
  <c r="B11"/>
  <c r="B10"/>
  <c r="B9"/>
  <c r="B8"/>
  <c r="C9"/>
  <c r="B6" i="33" s="1"/>
  <c r="D9" i="2"/>
  <c r="C6" i="33" s="1"/>
  <c r="E9" i="2"/>
  <c r="D6" i="33" s="1"/>
  <c r="F9" i="2"/>
  <c r="E6" i="33" s="1"/>
  <c r="G9" i="2"/>
  <c r="F6" i="33" s="1"/>
  <c r="C10" i="2"/>
  <c r="B7" i="33" s="1"/>
  <c r="D10" i="2"/>
  <c r="C7" i="33" s="1"/>
  <c r="E10" i="2"/>
  <c r="D7" i="33" s="1"/>
  <c r="F10" i="2"/>
  <c r="E7" i="33" s="1"/>
  <c r="G10" i="2"/>
  <c r="F7" i="33" s="1"/>
  <c r="C11" i="2"/>
  <c r="B8" i="33" s="1"/>
  <c r="D11" i="2"/>
  <c r="C8" i="33" s="1"/>
  <c r="E11" i="2"/>
  <c r="D8" i="33" s="1"/>
  <c r="F11" i="2"/>
  <c r="E8" i="33" s="1"/>
  <c r="G11" i="2"/>
  <c r="F8" i="33" s="1"/>
  <c r="C12" i="2"/>
  <c r="B9" i="33" s="1"/>
  <c r="D12" i="2"/>
  <c r="C9" i="33" s="1"/>
  <c r="E12" i="2"/>
  <c r="D9" i="33" s="1"/>
  <c r="F12" i="2"/>
  <c r="E9" i="33" s="1"/>
  <c r="G12" i="2"/>
  <c r="F9" i="33" s="1"/>
  <c r="C13" i="2"/>
  <c r="B10" i="33" s="1"/>
  <c r="D13" i="2"/>
  <c r="C10" i="33" s="1"/>
  <c r="E13" i="2"/>
  <c r="D10" i="33" s="1"/>
  <c r="F13" i="2"/>
  <c r="E10" i="33" s="1"/>
  <c r="G13" i="2"/>
  <c r="F10" i="33" s="1"/>
  <c r="C14" i="2"/>
  <c r="B11" i="33" s="1"/>
  <c r="D14" i="2"/>
  <c r="C11" i="33" s="1"/>
  <c r="E14" i="2"/>
  <c r="D11" i="33" s="1"/>
  <c r="F14" i="2"/>
  <c r="E11" i="33" s="1"/>
  <c r="G14" i="2"/>
  <c r="F11" i="33" s="1"/>
  <c r="G8" i="2"/>
  <c r="F5" i="33" s="1"/>
  <c r="F8" i="2"/>
  <c r="E5" i="33" s="1"/>
  <c r="E8" i="2"/>
  <c r="D5" i="33" s="1"/>
  <c r="D8" i="2"/>
  <c r="C5" i="33" s="1"/>
  <c r="C8" i="2"/>
  <c r="B5" i="33" s="1"/>
  <c r="A11" i="2"/>
  <c r="A10"/>
  <c r="A9"/>
  <c r="A8"/>
  <c r="A5" i="33" s="1"/>
  <c r="A12" i="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G22" i="33"/>
  <c r="H22"/>
  <c r="I22"/>
  <c r="J22"/>
  <c r="K22"/>
  <c r="L22"/>
  <c r="M22"/>
  <c r="N22"/>
  <c r="O22"/>
  <c r="P22"/>
  <c r="Q22"/>
  <c r="H9" i="30"/>
  <c r="A29" i="2"/>
  <c r="B29"/>
  <c r="A30"/>
  <c r="B30"/>
  <c r="A31"/>
  <c r="B31"/>
  <c r="B28"/>
  <c r="A28"/>
  <c r="A29" i="31"/>
  <c r="B29"/>
  <c r="A30"/>
  <c r="B30"/>
  <c r="A31"/>
  <c r="B31"/>
  <c r="B28"/>
  <c r="A28"/>
  <c r="A29" i="32"/>
  <c r="B29"/>
  <c r="A30"/>
  <c r="B30"/>
  <c r="A31"/>
  <c r="B31"/>
  <c r="B28"/>
  <c r="A28"/>
  <c r="A29" i="30"/>
  <c r="B29"/>
  <c r="A30"/>
  <c r="B30"/>
  <c r="A31"/>
  <c r="B31"/>
  <c r="B28"/>
  <c r="A28"/>
  <c r="H14"/>
  <c r="I14"/>
  <c r="J14"/>
  <c r="K14"/>
  <c r="L14"/>
  <c r="M14"/>
  <c r="N14"/>
  <c r="O14"/>
  <c r="P14"/>
  <c r="Q14"/>
  <c r="H28" i="32"/>
  <c r="I28"/>
  <c r="J28"/>
  <c r="H27"/>
  <c r="I27"/>
  <c r="J27"/>
  <c r="H44"/>
  <c r="I44"/>
  <c r="J44"/>
  <c r="K44"/>
  <c r="L44"/>
  <c r="M44"/>
  <c r="N44"/>
  <c r="O44"/>
  <c r="P44"/>
  <c r="Q44"/>
  <c r="R44"/>
  <c r="H43"/>
  <c r="I43"/>
  <c r="J43"/>
  <c r="K43"/>
  <c r="L43"/>
  <c r="M43"/>
  <c r="N43"/>
  <c r="O43"/>
  <c r="P43"/>
  <c r="Q43"/>
  <c r="R43"/>
  <c r="H42"/>
  <c r="I42"/>
  <c r="J42"/>
  <c r="K42"/>
  <c r="L42"/>
  <c r="M42"/>
  <c r="N42"/>
  <c r="O42"/>
  <c r="P42"/>
  <c r="Q42"/>
  <c r="R42"/>
  <c r="H41"/>
  <c r="I41"/>
  <c r="J41"/>
  <c r="K41"/>
  <c r="L41"/>
  <c r="M41"/>
  <c r="N41"/>
  <c r="O41"/>
  <c r="P41"/>
  <c r="Q41"/>
  <c r="R41"/>
  <c r="H40"/>
  <c r="I40"/>
  <c r="J40"/>
  <c r="K40"/>
  <c r="L40"/>
  <c r="M40"/>
  <c r="N40"/>
  <c r="O40"/>
  <c r="P40"/>
  <c r="Q40"/>
  <c r="R40"/>
  <c r="H39"/>
  <c r="I39"/>
  <c r="J39"/>
  <c r="K39"/>
  <c r="L39"/>
  <c r="M39"/>
  <c r="N39"/>
  <c r="O39"/>
  <c r="P39"/>
  <c r="Q39"/>
  <c r="R39"/>
  <c r="H38"/>
  <c r="I38"/>
  <c r="J38"/>
  <c r="K38"/>
  <c r="L38"/>
  <c r="M38"/>
  <c r="N38"/>
  <c r="O38"/>
  <c r="P38"/>
  <c r="Q38"/>
  <c r="R38"/>
  <c r="H37"/>
  <c r="I37"/>
  <c r="J37"/>
  <c r="K37"/>
  <c r="L37"/>
  <c r="M37"/>
  <c r="N37"/>
  <c r="O37"/>
  <c r="P37"/>
  <c r="Q37"/>
  <c r="R37"/>
  <c r="H36"/>
  <c r="I36"/>
  <c r="J36"/>
  <c r="K36"/>
  <c r="L36"/>
  <c r="M36"/>
  <c r="N36"/>
  <c r="O36"/>
  <c r="P36"/>
  <c r="Q36"/>
  <c r="R36"/>
  <c r="H35"/>
  <c r="I35"/>
  <c r="J35"/>
  <c r="K35"/>
  <c r="L35"/>
  <c r="M35"/>
  <c r="N35"/>
  <c r="O35"/>
  <c r="P35"/>
  <c r="Q35"/>
  <c r="R35"/>
  <c r="H34"/>
  <c r="I34"/>
  <c r="J34"/>
  <c r="K34"/>
  <c r="L34"/>
  <c r="M34"/>
  <c r="N34"/>
  <c r="O34"/>
  <c r="P34"/>
  <c r="Q34"/>
  <c r="R34"/>
  <c r="H33"/>
  <c r="I33"/>
  <c r="J33"/>
  <c r="K33"/>
  <c r="L33"/>
  <c r="M33"/>
  <c r="N33"/>
  <c r="O33"/>
  <c r="P33"/>
  <c r="Q33"/>
  <c r="R33"/>
  <c r="H32"/>
  <c r="I32"/>
  <c r="J32"/>
  <c r="K32"/>
  <c r="L32"/>
  <c r="M32"/>
  <c r="N32"/>
  <c r="O32"/>
  <c r="P32"/>
  <c r="Q32"/>
  <c r="R32"/>
  <c r="H31"/>
  <c r="I31"/>
  <c r="J31"/>
  <c r="K31"/>
  <c r="L31"/>
  <c r="M31"/>
  <c r="N31"/>
  <c r="O31"/>
  <c r="P31"/>
  <c r="Q31"/>
  <c r="R31"/>
  <c r="H30"/>
  <c r="I30"/>
  <c r="J30"/>
  <c r="K30"/>
  <c r="L30"/>
  <c r="M30"/>
  <c r="N30"/>
  <c r="O30"/>
  <c r="P30"/>
  <c r="Q30"/>
  <c r="R30"/>
  <c r="H29"/>
  <c r="I29"/>
  <c r="J29"/>
  <c r="K29"/>
  <c r="L29"/>
  <c r="M29"/>
  <c r="N29"/>
  <c r="O29"/>
  <c r="P29"/>
  <c r="Q29"/>
  <c r="R29"/>
  <c r="K28"/>
  <c r="L28"/>
  <c r="M28"/>
  <c r="N28"/>
  <c r="O28"/>
  <c r="P28"/>
  <c r="Q28"/>
  <c r="R28"/>
  <c r="K27"/>
  <c r="L27"/>
  <c r="M27"/>
  <c r="N27"/>
  <c r="O27"/>
  <c r="P27"/>
  <c r="Q27"/>
  <c r="R27"/>
  <c r="H44" i="31"/>
  <c r="I44"/>
  <c r="J44"/>
  <c r="K44"/>
  <c r="L44"/>
  <c r="M44"/>
  <c r="N44"/>
  <c r="O44"/>
  <c r="P44"/>
  <c r="Q44"/>
  <c r="R44"/>
  <c r="H43"/>
  <c r="I43"/>
  <c r="J43"/>
  <c r="K43"/>
  <c r="L43"/>
  <c r="M43"/>
  <c r="N43"/>
  <c r="O43"/>
  <c r="P43"/>
  <c r="Q43"/>
  <c r="R43"/>
  <c r="H42"/>
  <c r="I42"/>
  <c r="J42"/>
  <c r="K42"/>
  <c r="L42"/>
  <c r="M42"/>
  <c r="N42"/>
  <c r="O42"/>
  <c r="P42"/>
  <c r="Q42"/>
  <c r="R42"/>
  <c r="H41"/>
  <c r="I41"/>
  <c r="J41"/>
  <c r="K41"/>
  <c r="L41"/>
  <c r="M41"/>
  <c r="N41"/>
  <c r="O41"/>
  <c r="P41"/>
  <c r="Q41"/>
  <c r="R41"/>
  <c r="H40"/>
  <c r="I40"/>
  <c r="J40"/>
  <c r="K40"/>
  <c r="L40"/>
  <c r="M40"/>
  <c r="N40"/>
  <c r="O40"/>
  <c r="P40"/>
  <c r="Q40"/>
  <c r="R40"/>
  <c r="H39"/>
  <c r="I39"/>
  <c r="J39"/>
  <c r="K39"/>
  <c r="L39"/>
  <c r="M39"/>
  <c r="N39"/>
  <c r="O39"/>
  <c r="P39"/>
  <c r="Q39"/>
  <c r="R39"/>
  <c r="H38"/>
  <c r="I38"/>
  <c r="J38"/>
  <c r="K38"/>
  <c r="L38"/>
  <c r="M38"/>
  <c r="N38"/>
  <c r="O38"/>
  <c r="P38"/>
  <c r="Q38"/>
  <c r="R38"/>
  <c r="H37"/>
  <c r="I37"/>
  <c r="J37"/>
  <c r="K37"/>
  <c r="L37"/>
  <c r="M37"/>
  <c r="N37"/>
  <c r="O37"/>
  <c r="P37"/>
  <c r="Q37"/>
  <c r="R37"/>
  <c r="H36"/>
  <c r="I36"/>
  <c r="J36"/>
  <c r="K36"/>
  <c r="L36"/>
  <c r="M36"/>
  <c r="N36"/>
  <c r="O36"/>
  <c r="P36"/>
  <c r="Q36"/>
  <c r="R36"/>
  <c r="H35"/>
  <c r="I35"/>
  <c r="J35"/>
  <c r="K35"/>
  <c r="L35"/>
  <c r="M35"/>
  <c r="N35"/>
  <c r="O35"/>
  <c r="P35"/>
  <c r="Q35"/>
  <c r="R35"/>
  <c r="H34"/>
  <c r="I34"/>
  <c r="J34"/>
  <c r="K34"/>
  <c r="L34"/>
  <c r="M34"/>
  <c r="N34"/>
  <c r="O34"/>
  <c r="P34"/>
  <c r="Q34"/>
  <c r="R34"/>
  <c r="H33"/>
  <c r="I33"/>
  <c r="J33"/>
  <c r="K33"/>
  <c r="L33"/>
  <c r="M33"/>
  <c r="N33"/>
  <c r="O33"/>
  <c r="P33"/>
  <c r="Q33"/>
  <c r="R33"/>
  <c r="H32"/>
  <c r="I32"/>
  <c r="J32"/>
  <c r="K32"/>
  <c r="L32"/>
  <c r="M32"/>
  <c r="N32"/>
  <c r="O32"/>
  <c r="P32"/>
  <c r="Q32"/>
  <c r="R32"/>
  <c r="H31"/>
  <c r="I31"/>
  <c r="J31"/>
  <c r="K31"/>
  <c r="L31"/>
  <c r="M31"/>
  <c r="N31"/>
  <c r="O31"/>
  <c r="P31"/>
  <c r="Q31"/>
  <c r="R31"/>
  <c r="H30"/>
  <c r="I30"/>
  <c r="J30"/>
  <c r="K30"/>
  <c r="L30"/>
  <c r="M30"/>
  <c r="N30"/>
  <c r="O30"/>
  <c r="P30"/>
  <c r="Q30"/>
  <c r="R30"/>
  <c r="H29"/>
  <c r="I29"/>
  <c r="J29"/>
  <c r="K29"/>
  <c r="L29"/>
  <c r="M29"/>
  <c r="N29"/>
  <c r="O29"/>
  <c r="P29"/>
  <c r="Q29"/>
  <c r="R29"/>
  <c r="H28"/>
  <c r="I28"/>
  <c r="J28"/>
  <c r="K28"/>
  <c r="L28"/>
  <c r="M28"/>
  <c r="N28"/>
  <c r="O28"/>
  <c r="P28"/>
  <c r="Q28"/>
  <c r="R28"/>
  <c r="H27"/>
  <c r="I27"/>
  <c r="J27"/>
  <c r="K27"/>
  <c r="L27"/>
  <c r="M27"/>
  <c r="N27"/>
  <c r="O27"/>
  <c r="P27"/>
  <c r="Q27"/>
  <c r="R27"/>
  <c r="H28" i="2"/>
  <c r="I28"/>
  <c r="J28"/>
  <c r="K28"/>
  <c r="L28"/>
  <c r="M28"/>
  <c r="N28"/>
  <c r="O28"/>
  <c r="P28"/>
  <c r="Q28"/>
  <c r="H29"/>
  <c r="I29"/>
  <c r="J29"/>
  <c r="K29"/>
  <c r="L29"/>
  <c r="M29"/>
  <c r="N29"/>
  <c r="O29"/>
  <c r="P29"/>
  <c r="Q29"/>
  <c r="H30"/>
  <c r="I30"/>
  <c r="J30"/>
  <c r="K30"/>
  <c r="L30"/>
  <c r="M30"/>
  <c r="N30"/>
  <c r="O30"/>
  <c r="P30"/>
  <c r="Q30"/>
  <c r="H27"/>
  <c r="I27"/>
  <c r="J27"/>
  <c r="K27"/>
  <c r="L27"/>
  <c r="M27"/>
  <c r="N27"/>
  <c r="O27"/>
  <c r="P27"/>
  <c r="Q27"/>
  <c r="H31"/>
  <c r="I31"/>
  <c r="J31"/>
  <c r="K31"/>
  <c r="L31"/>
  <c r="M31"/>
  <c r="N31"/>
  <c r="O31"/>
  <c r="P31"/>
  <c r="Q31"/>
  <c r="H32"/>
  <c r="I32"/>
  <c r="J32"/>
  <c r="K32"/>
  <c r="L32"/>
  <c r="M32"/>
  <c r="N32"/>
  <c r="O32"/>
  <c r="P32"/>
  <c r="Q32"/>
  <c r="H33"/>
  <c r="I33"/>
  <c r="J33"/>
  <c r="K33"/>
  <c r="L33"/>
  <c r="M33"/>
  <c r="N33"/>
  <c r="O33"/>
  <c r="P33"/>
  <c r="Q33"/>
  <c r="H34"/>
  <c r="I34"/>
  <c r="J34"/>
  <c r="K34"/>
  <c r="L34"/>
  <c r="M34"/>
  <c r="N34"/>
  <c r="O34"/>
  <c r="P34"/>
  <c r="Q34"/>
  <c r="H35"/>
  <c r="I35"/>
  <c r="J35"/>
  <c r="K35"/>
  <c r="L35"/>
  <c r="M35"/>
  <c r="N35"/>
  <c r="O35"/>
  <c r="P35"/>
  <c r="Q35"/>
  <c r="H36"/>
  <c r="I36"/>
  <c r="J36"/>
  <c r="K36"/>
  <c r="L36"/>
  <c r="M36"/>
  <c r="N36"/>
  <c r="O36"/>
  <c r="P36"/>
  <c r="Q36"/>
  <c r="H37"/>
  <c r="I37"/>
  <c r="J37"/>
  <c r="K37"/>
  <c r="L37"/>
  <c r="M37"/>
  <c r="N37"/>
  <c r="O37"/>
  <c r="P37"/>
  <c r="Q37"/>
  <c r="H38"/>
  <c r="I38"/>
  <c r="J38"/>
  <c r="K38"/>
  <c r="L38"/>
  <c r="M38"/>
  <c r="N38"/>
  <c r="O38"/>
  <c r="P38"/>
  <c r="Q38"/>
  <c r="H39"/>
  <c r="I39"/>
  <c r="J39"/>
  <c r="K39"/>
  <c r="L39"/>
  <c r="M39"/>
  <c r="N39"/>
  <c r="O39"/>
  <c r="P39"/>
  <c r="Q39"/>
  <c r="H40"/>
  <c r="I40"/>
  <c r="J40"/>
  <c r="K40"/>
  <c r="L40"/>
  <c r="M40"/>
  <c r="N40"/>
  <c r="O40"/>
  <c r="P40"/>
  <c r="Q40"/>
  <c r="H41"/>
  <c r="I41"/>
  <c r="J41"/>
  <c r="K41"/>
  <c r="L41"/>
  <c r="M41"/>
  <c r="N41"/>
  <c r="O41"/>
  <c r="P41"/>
  <c r="Q41"/>
  <c r="H42"/>
  <c r="I42"/>
  <c r="J42"/>
  <c r="K42"/>
  <c r="L42"/>
  <c r="M42"/>
  <c r="N42"/>
  <c r="O42"/>
  <c r="P42"/>
  <c r="Q42"/>
  <c r="H43"/>
  <c r="I43"/>
  <c r="J43"/>
  <c r="K43"/>
  <c r="L43"/>
  <c r="M43"/>
  <c r="N43"/>
  <c r="O43"/>
  <c r="P43"/>
  <c r="Q43"/>
  <c r="H44"/>
  <c r="I44"/>
  <c r="J44"/>
  <c r="K44"/>
  <c r="L44"/>
  <c r="M44"/>
  <c r="N44"/>
  <c r="O44"/>
  <c r="P44"/>
  <c r="Q44"/>
  <c r="H11" i="30"/>
  <c r="H28" s="1"/>
  <c r="I11"/>
  <c r="J11"/>
  <c r="K11"/>
  <c r="L11"/>
  <c r="M11"/>
  <c r="N11"/>
  <c r="O11"/>
  <c r="P11"/>
  <c r="Q11"/>
  <c r="Q63" i="33"/>
  <c r="Q64"/>
  <c r="H16" i="30"/>
  <c r="H30" s="1"/>
  <c r="I16"/>
  <c r="H65" i="33" s="1"/>
  <c r="J16" i="30"/>
  <c r="J30" s="1"/>
  <c r="K16"/>
  <c r="L16"/>
  <c r="L30" s="1"/>
  <c r="M16"/>
  <c r="L65" i="33" s="1"/>
  <c r="N16" i="30"/>
  <c r="N30" s="1"/>
  <c r="O16"/>
  <c r="P16"/>
  <c r="P30" s="1"/>
  <c r="Q16"/>
  <c r="Q65" i="33"/>
  <c r="H12" i="30"/>
  <c r="H31" s="1"/>
  <c r="I12"/>
  <c r="H66" i="33" s="1"/>
  <c r="J12" i="30"/>
  <c r="K12"/>
  <c r="L12"/>
  <c r="L31" s="1"/>
  <c r="K66" i="33"/>
  <c r="M12" i="30"/>
  <c r="L66" i="33" s="1"/>
  <c r="N12" i="30"/>
  <c r="O12"/>
  <c r="P12"/>
  <c r="O66" i="33" s="1"/>
  <c r="Q12" i="30"/>
  <c r="Q66" i="33"/>
  <c r="H18" i="30"/>
  <c r="I18"/>
  <c r="J18"/>
  <c r="K18"/>
  <c r="L18"/>
  <c r="M18"/>
  <c r="N18"/>
  <c r="O18"/>
  <c r="P18"/>
  <c r="Q18"/>
  <c r="Q67" i="33"/>
  <c r="H17" i="30"/>
  <c r="I17"/>
  <c r="I33" s="1"/>
  <c r="J17"/>
  <c r="K17"/>
  <c r="L17"/>
  <c r="M17"/>
  <c r="M33" s="1"/>
  <c r="L68" i="33"/>
  <c r="N17" i="30"/>
  <c r="O17"/>
  <c r="N68" i="33" s="1"/>
  <c r="P17" i="30"/>
  <c r="Q17"/>
  <c r="P68" i="33" s="1"/>
  <c r="Q68"/>
  <c r="H13" i="30"/>
  <c r="I13"/>
  <c r="J13"/>
  <c r="K13"/>
  <c r="L13"/>
  <c r="M13"/>
  <c r="N13"/>
  <c r="O13"/>
  <c r="P13"/>
  <c r="Q13"/>
  <c r="Q69" i="33"/>
  <c r="H10" i="30"/>
  <c r="H35" s="1"/>
  <c r="I10"/>
  <c r="J10"/>
  <c r="I64" i="33" s="1"/>
  <c r="K10" i="30"/>
  <c r="J64" i="33" s="1"/>
  <c r="L10" i="30"/>
  <c r="K70" i="33" s="1"/>
  <c r="M10" i="30"/>
  <c r="N10"/>
  <c r="M64" i="33" s="1"/>
  <c r="O10" i="30"/>
  <c r="P10"/>
  <c r="O70" i="33" s="1"/>
  <c r="Q10" i="30"/>
  <c r="Q70" i="33"/>
  <c r="H8" i="30"/>
  <c r="H36" s="1"/>
  <c r="I8"/>
  <c r="I36" s="1"/>
  <c r="J8"/>
  <c r="J36" s="1"/>
  <c r="K8"/>
  <c r="K36" s="1"/>
  <c r="L8"/>
  <c r="L36" s="1"/>
  <c r="M8"/>
  <c r="L71" i="33" s="1"/>
  <c r="N8" i="30"/>
  <c r="N36" s="1"/>
  <c r="O8"/>
  <c r="O36" s="1"/>
  <c r="P8"/>
  <c r="P36" s="1"/>
  <c r="Q8"/>
  <c r="Q36" s="1"/>
  <c r="Q71" i="33"/>
  <c r="H15" i="30"/>
  <c r="G69" i="33" s="1"/>
  <c r="I15" i="30"/>
  <c r="J15"/>
  <c r="K15"/>
  <c r="L15"/>
  <c r="K72" i="33" s="1"/>
  <c r="M15" i="30"/>
  <c r="N15"/>
  <c r="O15"/>
  <c r="N72" i="33" s="1"/>
  <c r="P15" i="30"/>
  <c r="Q15"/>
  <c r="P72" i="33" s="1"/>
  <c r="Q72"/>
  <c r="H19" i="30"/>
  <c r="H38" s="1"/>
  <c r="I19"/>
  <c r="I38" s="1"/>
  <c r="J19"/>
  <c r="J38" s="1"/>
  <c r="K19"/>
  <c r="K38" s="1"/>
  <c r="L19"/>
  <c r="L38" s="1"/>
  <c r="M19"/>
  <c r="M38" s="1"/>
  <c r="N19"/>
  <c r="N38" s="1"/>
  <c r="O19"/>
  <c r="O38" s="1"/>
  <c r="P19"/>
  <c r="P38" s="1"/>
  <c r="Q19"/>
  <c r="Q38" s="1"/>
  <c r="Q73" i="33"/>
  <c r="H20" i="30"/>
  <c r="I20"/>
  <c r="J20"/>
  <c r="K20"/>
  <c r="J74" i="33" s="1"/>
  <c r="L20" i="30"/>
  <c r="M20"/>
  <c r="N20"/>
  <c r="O20"/>
  <c r="P20"/>
  <c r="O74" i="33" s="1"/>
  <c r="Q20" i="30"/>
  <c r="Q74" i="33"/>
  <c r="H21" i="30"/>
  <c r="H40" s="1"/>
  <c r="I21"/>
  <c r="H75" i="33" s="1"/>
  <c r="J21" i="30"/>
  <c r="J40" s="1"/>
  <c r="K21"/>
  <c r="K40" s="1"/>
  <c r="L21"/>
  <c r="L40" s="1"/>
  <c r="M21"/>
  <c r="M40" s="1"/>
  <c r="N21"/>
  <c r="N40" s="1"/>
  <c r="O21"/>
  <c r="O40" s="1"/>
  <c r="P21"/>
  <c r="P40" s="1"/>
  <c r="Q21"/>
  <c r="Q40" s="1"/>
  <c r="Q75" i="33"/>
  <c r="H22" i="30"/>
  <c r="I22"/>
  <c r="H76" i="33" s="1"/>
  <c r="J22" i="30"/>
  <c r="K22"/>
  <c r="L22"/>
  <c r="K76" i="33" s="1"/>
  <c r="M22" i="30"/>
  <c r="N22"/>
  <c r="O22"/>
  <c r="N76" i="33" s="1"/>
  <c r="P22" i="30"/>
  <c r="Q22"/>
  <c r="Q76" i="33"/>
  <c r="H23" i="30"/>
  <c r="G77" i="33" s="1"/>
  <c r="I23" i="30"/>
  <c r="I42" s="1"/>
  <c r="J23"/>
  <c r="J42" s="1"/>
  <c r="K23"/>
  <c r="K42" s="1"/>
  <c r="L23"/>
  <c r="L42" s="1"/>
  <c r="M23"/>
  <c r="M42" s="1"/>
  <c r="N23"/>
  <c r="N42" s="1"/>
  <c r="O23"/>
  <c r="O42" s="1"/>
  <c r="P23"/>
  <c r="P42" s="1"/>
  <c r="Q23"/>
  <c r="Q42" s="1"/>
  <c r="Q77" i="33"/>
  <c r="H24" i="30"/>
  <c r="I24"/>
  <c r="J24"/>
  <c r="K24"/>
  <c r="J78" i="33" s="1"/>
  <c r="L24" i="30"/>
  <c r="M24"/>
  <c r="N24"/>
  <c r="O24"/>
  <c r="P24"/>
  <c r="O78" i="33" s="1"/>
  <c r="Q24" i="30"/>
  <c r="Q78" i="33"/>
  <c r="H25" i="30"/>
  <c r="H44" s="1"/>
  <c r="I25"/>
  <c r="H79" i="33" s="1"/>
  <c r="J25" i="30"/>
  <c r="J44" s="1"/>
  <c r="K25"/>
  <c r="K44" s="1"/>
  <c r="L25"/>
  <c r="L44" s="1"/>
  <c r="M25"/>
  <c r="M44" s="1"/>
  <c r="N25"/>
  <c r="N44" s="1"/>
  <c r="O25"/>
  <c r="O44" s="1"/>
  <c r="P25"/>
  <c r="P44" s="1"/>
  <c r="Q25"/>
  <c r="Q44" s="1"/>
  <c r="Q79" i="33"/>
  <c r="I9" i="30"/>
  <c r="H62" i="33" s="1"/>
  <c r="J9" i="30"/>
  <c r="K9"/>
  <c r="L9"/>
  <c r="K62" i="33" s="1"/>
  <c r="M9" i="30"/>
  <c r="N9"/>
  <c r="M63" i="33" s="1"/>
  <c r="O9" i="30"/>
  <c r="N62" i="33" s="1"/>
  <c r="P9" i="30"/>
  <c r="Q9"/>
  <c r="P62" i="33" s="1"/>
  <c r="Q62"/>
  <c r="G62"/>
  <c r="R28" i="30"/>
  <c r="R29"/>
  <c r="R30"/>
  <c r="R31"/>
  <c r="R32"/>
  <c r="R33"/>
  <c r="R34"/>
  <c r="R35"/>
  <c r="R36"/>
  <c r="R37"/>
  <c r="R38"/>
  <c r="R39"/>
  <c r="R40"/>
  <c r="R41"/>
  <c r="R42"/>
  <c r="R43"/>
  <c r="R44"/>
  <c r="R27"/>
  <c r="G43" i="33"/>
  <c r="G44"/>
  <c r="H44"/>
  <c r="I44"/>
  <c r="J44"/>
  <c r="K44"/>
  <c r="L44"/>
  <c r="M44"/>
  <c r="N44"/>
  <c r="O44"/>
  <c r="P44"/>
  <c r="Q44"/>
  <c r="G45"/>
  <c r="H45"/>
  <c r="I45"/>
  <c r="J45"/>
  <c r="K45"/>
  <c r="L45"/>
  <c r="M45"/>
  <c r="N45"/>
  <c r="O45"/>
  <c r="P45"/>
  <c r="Q45"/>
  <c r="G46"/>
  <c r="H46"/>
  <c r="I46"/>
  <c r="J46"/>
  <c r="K46"/>
  <c r="L46"/>
  <c r="M46"/>
  <c r="N46"/>
  <c r="O46"/>
  <c r="P46"/>
  <c r="Q46"/>
  <c r="G47"/>
  <c r="H47"/>
  <c r="I47"/>
  <c r="J47"/>
  <c r="K47"/>
  <c r="L47"/>
  <c r="M47"/>
  <c r="N47"/>
  <c r="O47"/>
  <c r="P47"/>
  <c r="Q47"/>
  <c r="G48"/>
  <c r="H48"/>
  <c r="I48"/>
  <c r="J48"/>
  <c r="K48"/>
  <c r="L48"/>
  <c r="M48"/>
  <c r="N48"/>
  <c r="O48"/>
  <c r="P48"/>
  <c r="Q48"/>
  <c r="G49"/>
  <c r="H49"/>
  <c r="I49"/>
  <c r="J49"/>
  <c r="K49"/>
  <c r="L49"/>
  <c r="M49"/>
  <c r="N49"/>
  <c r="O49"/>
  <c r="P49"/>
  <c r="Q49"/>
  <c r="G50"/>
  <c r="H50"/>
  <c r="I50"/>
  <c r="J50"/>
  <c r="K50"/>
  <c r="L50"/>
  <c r="M50"/>
  <c r="N50"/>
  <c r="O50"/>
  <c r="P50"/>
  <c r="Q50"/>
  <c r="G51"/>
  <c r="H51"/>
  <c r="I51"/>
  <c r="J51"/>
  <c r="K51"/>
  <c r="L51"/>
  <c r="M51"/>
  <c r="N51"/>
  <c r="O51"/>
  <c r="P51"/>
  <c r="Q51"/>
  <c r="G52"/>
  <c r="H52"/>
  <c r="I52"/>
  <c r="J52"/>
  <c r="K52"/>
  <c r="L52"/>
  <c r="M52"/>
  <c r="N52"/>
  <c r="O52"/>
  <c r="P52"/>
  <c r="Q52"/>
  <c r="G53"/>
  <c r="H53"/>
  <c r="I53"/>
  <c r="J53"/>
  <c r="K53"/>
  <c r="L53"/>
  <c r="M53"/>
  <c r="N53"/>
  <c r="O53"/>
  <c r="P53"/>
  <c r="Q53"/>
  <c r="G54"/>
  <c r="H54"/>
  <c r="I54"/>
  <c r="J54"/>
  <c r="K54"/>
  <c r="L54"/>
  <c r="M54"/>
  <c r="N54"/>
  <c r="O54"/>
  <c r="P54"/>
  <c r="Q54"/>
  <c r="G55"/>
  <c r="H55"/>
  <c r="I55"/>
  <c r="J55"/>
  <c r="K55"/>
  <c r="L55"/>
  <c r="M55"/>
  <c r="N55"/>
  <c r="O55"/>
  <c r="P55"/>
  <c r="Q55"/>
  <c r="G56"/>
  <c r="H56"/>
  <c r="I56"/>
  <c r="J56"/>
  <c r="K56"/>
  <c r="L56"/>
  <c r="M56"/>
  <c r="N56"/>
  <c r="O56"/>
  <c r="P56"/>
  <c r="Q56"/>
  <c r="G57"/>
  <c r="H57"/>
  <c r="I57"/>
  <c r="J57"/>
  <c r="K57"/>
  <c r="L57"/>
  <c r="M57"/>
  <c r="N57"/>
  <c r="O57"/>
  <c r="P57"/>
  <c r="Q57"/>
  <c r="G58"/>
  <c r="H58"/>
  <c r="I58"/>
  <c r="J58"/>
  <c r="K58"/>
  <c r="L58"/>
  <c r="M58"/>
  <c r="N58"/>
  <c r="O58"/>
  <c r="P58"/>
  <c r="Q58"/>
  <c r="G59"/>
  <c r="H59"/>
  <c r="I59"/>
  <c r="J59"/>
  <c r="K59"/>
  <c r="L59"/>
  <c r="M59"/>
  <c r="N59"/>
  <c r="O59"/>
  <c r="P59"/>
  <c r="Q59"/>
  <c r="G60"/>
  <c r="H60"/>
  <c r="I60"/>
  <c r="J60"/>
  <c r="K60"/>
  <c r="L60"/>
  <c r="M60"/>
  <c r="N60"/>
  <c r="O60"/>
  <c r="P60"/>
  <c r="Q60"/>
  <c r="H43"/>
  <c r="I43"/>
  <c r="J43"/>
  <c r="K43"/>
  <c r="L43"/>
  <c r="M43"/>
  <c r="N43"/>
  <c r="O43"/>
  <c r="P43"/>
  <c r="Q43"/>
  <c r="Q41"/>
  <c r="P41"/>
  <c r="O41"/>
  <c r="N41"/>
  <c r="M41"/>
  <c r="L41"/>
  <c r="K41"/>
  <c r="J41"/>
  <c r="I41"/>
  <c r="H41"/>
  <c r="G41"/>
  <c r="Q40"/>
  <c r="P40"/>
  <c r="O40"/>
  <c r="N40"/>
  <c r="M40"/>
  <c r="L40"/>
  <c r="K40"/>
  <c r="J40"/>
  <c r="I40"/>
  <c r="H40"/>
  <c r="G40"/>
  <c r="Q39"/>
  <c r="P39"/>
  <c r="O39"/>
  <c r="N39"/>
  <c r="M39"/>
  <c r="L39"/>
  <c r="K39"/>
  <c r="J39"/>
  <c r="I39"/>
  <c r="H39"/>
  <c r="G39"/>
  <c r="Q38"/>
  <c r="P38"/>
  <c r="O38"/>
  <c r="N38"/>
  <c r="M38"/>
  <c r="L38"/>
  <c r="K38"/>
  <c r="J38"/>
  <c r="I38"/>
  <c r="H38"/>
  <c r="G38"/>
  <c r="Q37"/>
  <c r="P37"/>
  <c r="O37"/>
  <c r="N37"/>
  <c r="M37"/>
  <c r="L37"/>
  <c r="K37"/>
  <c r="J37"/>
  <c r="I37"/>
  <c r="H37"/>
  <c r="G37"/>
  <c r="Q36"/>
  <c r="P36"/>
  <c r="O36"/>
  <c r="N36"/>
  <c r="M36"/>
  <c r="L36"/>
  <c r="K36"/>
  <c r="J36"/>
  <c r="I36"/>
  <c r="H36"/>
  <c r="G36"/>
  <c r="Q35"/>
  <c r="P35"/>
  <c r="O35"/>
  <c r="N35"/>
  <c r="M35"/>
  <c r="L35"/>
  <c r="K35"/>
  <c r="J35"/>
  <c r="I35"/>
  <c r="H35"/>
  <c r="G35"/>
  <c r="Q34"/>
  <c r="P34"/>
  <c r="O34"/>
  <c r="N34"/>
  <c r="M34"/>
  <c r="L34"/>
  <c r="K34"/>
  <c r="J34"/>
  <c r="I34"/>
  <c r="H34"/>
  <c r="G34"/>
  <c r="Q33"/>
  <c r="P33"/>
  <c r="O33"/>
  <c r="N33"/>
  <c r="M33"/>
  <c r="L33"/>
  <c r="K33"/>
  <c r="J33"/>
  <c r="I33"/>
  <c r="H33"/>
  <c r="G33"/>
  <c r="Q32"/>
  <c r="P32"/>
  <c r="O32"/>
  <c r="N32"/>
  <c r="M32"/>
  <c r="L32"/>
  <c r="K32"/>
  <c r="J32"/>
  <c r="I32"/>
  <c r="H32"/>
  <c r="G32"/>
  <c r="Q31"/>
  <c r="P31"/>
  <c r="O31"/>
  <c r="N31"/>
  <c r="M31"/>
  <c r="L31"/>
  <c r="K31"/>
  <c r="J31"/>
  <c r="I31"/>
  <c r="H31"/>
  <c r="G31"/>
  <c r="Q30"/>
  <c r="P30"/>
  <c r="O30"/>
  <c r="N30"/>
  <c r="M30"/>
  <c r="L30"/>
  <c r="K30"/>
  <c r="J30"/>
  <c r="I30"/>
  <c r="H30"/>
  <c r="G30"/>
  <c r="Q29"/>
  <c r="P29"/>
  <c r="O29"/>
  <c r="N29"/>
  <c r="M29"/>
  <c r="L29"/>
  <c r="K29"/>
  <c r="J29"/>
  <c r="I29"/>
  <c r="H29"/>
  <c r="G29"/>
  <c r="Q28"/>
  <c r="P28"/>
  <c r="O28"/>
  <c r="N28"/>
  <c r="M28"/>
  <c r="L28"/>
  <c r="K28"/>
  <c r="J28"/>
  <c r="I28"/>
  <c r="H28"/>
  <c r="G28"/>
  <c r="Q27"/>
  <c r="P27"/>
  <c r="O27"/>
  <c r="N27"/>
  <c r="M27"/>
  <c r="L27"/>
  <c r="K27"/>
  <c r="J27"/>
  <c r="I27"/>
  <c r="H27"/>
  <c r="G27"/>
  <c r="Q26"/>
  <c r="P26"/>
  <c r="O26"/>
  <c r="N26"/>
  <c r="M26"/>
  <c r="L26"/>
  <c r="K26"/>
  <c r="J26"/>
  <c r="I26"/>
  <c r="H26"/>
  <c r="G26"/>
  <c r="Q25"/>
  <c r="P25"/>
  <c r="O25"/>
  <c r="N25"/>
  <c r="M25"/>
  <c r="L25"/>
  <c r="K25"/>
  <c r="J25"/>
  <c r="I25"/>
  <c r="H25"/>
  <c r="G25"/>
  <c r="H24"/>
  <c r="I24"/>
  <c r="J24"/>
  <c r="K24"/>
  <c r="L24"/>
  <c r="M24"/>
  <c r="N24"/>
  <c r="O24"/>
  <c r="P24"/>
  <c r="Q24"/>
  <c r="G6"/>
  <c r="H6"/>
  <c r="I6"/>
  <c r="J6"/>
  <c r="K6"/>
  <c r="L6"/>
  <c r="M6"/>
  <c r="N6"/>
  <c r="O6"/>
  <c r="P6"/>
  <c r="Q6"/>
  <c r="G7"/>
  <c r="H7"/>
  <c r="I7"/>
  <c r="J7"/>
  <c r="K7"/>
  <c r="L7"/>
  <c r="M7"/>
  <c r="N7"/>
  <c r="O7"/>
  <c r="P7"/>
  <c r="Q7"/>
  <c r="G8"/>
  <c r="H8"/>
  <c r="I8"/>
  <c r="J8"/>
  <c r="K8"/>
  <c r="L8"/>
  <c r="M8"/>
  <c r="N8"/>
  <c r="O8"/>
  <c r="P8"/>
  <c r="Q8"/>
  <c r="G9"/>
  <c r="H9"/>
  <c r="I9"/>
  <c r="J9"/>
  <c r="K9"/>
  <c r="L9"/>
  <c r="M9"/>
  <c r="N9"/>
  <c r="O9"/>
  <c r="P9"/>
  <c r="Q9"/>
  <c r="G10"/>
  <c r="H10"/>
  <c r="I10"/>
  <c r="J10"/>
  <c r="K10"/>
  <c r="L10"/>
  <c r="M10"/>
  <c r="N10"/>
  <c r="O10"/>
  <c r="P10"/>
  <c r="Q10"/>
  <c r="G11"/>
  <c r="H11"/>
  <c r="I11"/>
  <c r="J11"/>
  <c r="K11"/>
  <c r="L11"/>
  <c r="M11"/>
  <c r="N11"/>
  <c r="O11"/>
  <c r="P11"/>
  <c r="Q11"/>
  <c r="G12"/>
  <c r="H12"/>
  <c r="I12"/>
  <c r="J12"/>
  <c r="K12"/>
  <c r="L12"/>
  <c r="M12"/>
  <c r="N12"/>
  <c r="O12"/>
  <c r="P12"/>
  <c r="Q12"/>
  <c r="G13"/>
  <c r="H13"/>
  <c r="I13"/>
  <c r="J13"/>
  <c r="K13"/>
  <c r="L13"/>
  <c r="M13"/>
  <c r="N13"/>
  <c r="O13"/>
  <c r="P13"/>
  <c r="Q13"/>
  <c r="G14"/>
  <c r="H14"/>
  <c r="I14"/>
  <c r="J14"/>
  <c r="K14"/>
  <c r="L14"/>
  <c r="M14"/>
  <c r="N14"/>
  <c r="O14"/>
  <c r="P14"/>
  <c r="Q14"/>
  <c r="G15"/>
  <c r="H15"/>
  <c r="I15"/>
  <c r="J15"/>
  <c r="K15"/>
  <c r="L15"/>
  <c r="M15"/>
  <c r="N15"/>
  <c r="O15"/>
  <c r="P15"/>
  <c r="Q15"/>
  <c r="G16"/>
  <c r="H16"/>
  <c r="I16"/>
  <c r="J16"/>
  <c r="K16"/>
  <c r="L16"/>
  <c r="M16"/>
  <c r="N16"/>
  <c r="O16"/>
  <c r="P16"/>
  <c r="Q16"/>
  <c r="G17"/>
  <c r="H17"/>
  <c r="I17"/>
  <c r="J17"/>
  <c r="K17"/>
  <c r="L17"/>
  <c r="M17"/>
  <c r="N17"/>
  <c r="O17"/>
  <c r="P17"/>
  <c r="Q17"/>
  <c r="G18"/>
  <c r="H18"/>
  <c r="I18"/>
  <c r="J18"/>
  <c r="K18"/>
  <c r="L18"/>
  <c r="M18"/>
  <c r="N18"/>
  <c r="O18"/>
  <c r="P18"/>
  <c r="Q18"/>
  <c r="G19"/>
  <c r="H19"/>
  <c r="I19"/>
  <c r="J19"/>
  <c r="K19"/>
  <c r="L19"/>
  <c r="M19"/>
  <c r="N19"/>
  <c r="O19"/>
  <c r="P19"/>
  <c r="Q19"/>
  <c r="G20"/>
  <c r="H20"/>
  <c r="I20"/>
  <c r="J20"/>
  <c r="K20"/>
  <c r="L20"/>
  <c r="M20"/>
  <c r="N20"/>
  <c r="O20"/>
  <c r="P20"/>
  <c r="Q20"/>
  <c r="G21"/>
  <c r="H21"/>
  <c r="I21"/>
  <c r="J21"/>
  <c r="K21"/>
  <c r="L21"/>
  <c r="M21"/>
  <c r="N21"/>
  <c r="O21"/>
  <c r="P21"/>
  <c r="Q21"/>
  <c r="I5"/>
  <c r="J5"/>
  <c r="K5"/>
  <c r="L5"/>
  <c r="M5"/>
  <c r="N5"/>
  <c r="O5"/>
  <c r="P5"/>
  <c r="Q5"/>
  <c r="H5"/>
  <c r="A11" i="30"/>
  <c r="B11"/>
  <c r="C11"/>
  <c r="D11"/>
  <c r="E11"/>
  <c r="F11"/>
  <c r="G11"/>
  <c r="A14"/>
  <c r="B14"/>
  <c r="C14"/>
  <c r="D14"/>
  <c r="E14"/>
  <c r="F14"/>
  <c r="G14"/>
  <c r="A16"/>
  <c r="B16"/>
  <c r="C16"/>
  <c r="B65" i="33" s="1"/>
  <c r="D16" i="30"/>
  <c r="C65" i="33" s="1"/>
  <c r="E16" i="30"/>
  <c r="D65" i="33" s="1"/>
  <c r="F16" i="30"/>
  <c r="E65" i="33" s="1"/>
  <c r="G16" i="30"/>
  <c r="F65" i="33" s="1"/>
  <c r="A12" i="30"/>
  <c r="B12"/>
  <c r="C12"/>
  <c r="B66" i="33" s="1"/>
  <c r="D12" i="30"/>
  <c r="C66" i="33" s="1"/>
  <c r="E12" i="30"/>
  <c r="D66" i="33" s="1"/>
  <c r="F12" i="30"/>
  <c r="E66" i="33" s="1"/>
  <c r="G12" i="30"/>
  <c r="F66" i="33" s="1"/>
  <c r="A18" i="30"/>
  <c r="B18"/>
  <c r="C18"/>
  <c r="D18"/>
  <c r="E18"/>
  <c r="F18"/>
  <c r="G18"/>
  <c r="A17"/>
  <c r="B17"/>
  <c r="C17"/>
  <c r="B68" i="33" s="1"/>
  <c r="D17" i="30"/>
  <c r="C68" i="33" s="1"/>
  <c r="E17" i="30"/>
  <c r="D68" i="33" s="1"/>
  <c r="F17" i="30"/>
  <c r="E68" i="33" s="1"/>
  <c r="G17" i="30"/>
  <c r="F68" i="33" s="1"/>
  <c r="A13" i="30"/>
  <c r="B13"/>
  <c r="C13"/>
  <c r="D13"/>
  <c r="E13"/>
  <c r="F13"/>
  <c r="G13"/>
  <c r="A10"/>
  <c r="B10"/>
  <c r="C10"/>
  <c r="B70" i="33" s="1"/>
  <c r="D10" i="30"/>
  <c r="C70" i="33" s="1"/>
  <c r="E10" i="30"/>
  <c r="D70" i="33" s="1"/>
  <c r="F10" i="30"/>
  <c r="E70" i="33" s="1"/>
  <c r="G10" i="30"/>
  <c r="F70" i="33" s="1"/>
  <c r="A8" i="30"/>
  <c r="B8"/>
  <c r="C8"/>
  <c r="B71" i="33" s="1"/>
  <c r="D8" i="30"/>
  <c r="C71" i="33" s="1"/>
  <c r="E8" i="30"/>
  <c r="D71" i="33" s="1"/>
  <c r="F8" i="30"/>
  <c r="E71" i="33" s="1"/>
  <c r="G8" i="30"/>
  <c r="F71" i="33" s="1"/>
  <c r="A15" i="30"/>
  <c r="B15"/>
  <c r="C15"/>
  <c r="B72" i="33" s="1"/>
  <c r="D15" i="30"/>
  <c r="C72" i="33" s="1"/>
  <c r="E15" i="30"/>
  <c r="D72" i="33" s="1"/>
  <c r="F15" i="30"/>
  <c r="E72" i="33" s="1"/>
  <c r="G15" i="30"/>
  <c r="F72" i="33" s="1"/>
  <c r="A19" i="30"/>
  <c r="B19"/>
  <c r="C19"/>
  <c r="B73" i="33" s="1"/>
  <c r="D19" i="30"/>
  <c r="C73" i="33" s="1"/>
  <c r="E19" i="30"/>
  <c r="D73" i="33" s="1"/>
  <c r="F19" i="30"/>
  <c r="E73" i="33" s="1"/>
  <c r="G19" i="30"/>
  <c r="F73" i="33" s="1"/>
  <c r="A20" i="30"/>
  <c r="B20"/>
  <c r="C20"/>
  <c r="B74" i="33"/>
  <c r="D20" i="30"/>
  <c r="C74" i="33" s="1"/>
  <c r="E20" i="30"/>
  <c r="D74" i="33"/>
  <c r="F20" i="30"/>
  <c r="E74" i="33" s="1"/>
  <c r="G20" i="30"/>
  <c r="F74" i="33"/>
  <c r="A21" i="30"/>
  <c r="B21"/>
  <c r="C21"/>
  <c r="B75" i="33" s="1"/>
  <c r="D21" i="30"/>
  <c r="C75" i="33" s="1"/>
  <c r="E21" i="30"/>
  <c r="D75" i="33" s="1"/>
  <c r="F21" i="30"/>
  <c r="E75" i="33" s="1"/>
  <c r="G21" i="30"/>
  <c r="F75" i="33" s="1"/>
  <c r="A22" i="30"/>
  <c r="A76" i="33" s="1"/>
  <c r="B22" i="30"/>
  <c r="C22"/>
  <c r="B76" i="33"/>
  <c r="D22" i="30"/>
  <c r="C76" i="33" s="1"/>
  <c r="E22" i="30"/>
  <c r="D76" i="33" s="1"/>
  <c r="F22" i="30"/>
  <c r="E76" i="33" s="1"/>
  <c r="G22" i="30"/>
  <c r="F76" i="33" s="1"/>
  <c r="A23" i="30"/>
  <c r="B23"/>
  <c r="C23"/>
  <c r="B77" i="33" s="1"/>
  <c r="D23" i="30"/>
  <c r="C77" i="33" s="1"/>
  <c r="E23" i="30"/>
  <c r="D77" i="33" s="1"/>
  <c r="F23" i="30"/>
  <c r="E77" i="33" s="1"/>
  <c r="G23" i="30"/>
  <c r="F77" i="33" s="1"/>
  <c r="A24" i="30"/>
  <c r="B24"/>
  <c r="C24"/>
  <c r="B78" i="33" s="1"/>
  <c r="D24" i="30"/>
  <c r="C78" i="33" s="1"/>
  <c r="E24" i="30"/>
  <c r="D78" i="33" s="1"/>
  <c r="F24" i="30"/>
  <c r="E78" i="33" s="1"/>
  <c r="G24" i="30"/>
  <c r="F78" i="33" s="1"/>
  <c r="A25" i="30"/>
  <c r="B25"/>
  <c r="C25"/>
  <c r="B79" i="33" s="1"/>
  <c r="D25" i="30"/>
  <c r="C79" i="33" s="1"/>
  <c r="E25" i="30"/>
  <c r="D79" i="33" s="1"/>
  <c r="F25" i="30"/>
  <c r="E79" i="33" s="1"/>
  <c r="G25" i="30"/>
  <c r="F79" i="33" s="1"/>
  <c r="D9" i="30"/>
  <c r="C62" i="33" s="1"/>
  <c r="E9" i="30"/>
  <c r="D62" i="33" s="1"/>
  <c r="F9" i="30"/>
  <c r="E62" i="33" s="1"/>
  <c r="G9" i="30"/>
  <c r="F62" i="33" s="1"/>
  <c r="C9" i="30"/>
  <c r="B62" i="33" s="1"/>
  <c r="A9" i="30"/>
  <c r="B9"/>
  <c r="A10" i="32"/>
  <c r="B10"/>
  <c r="C10"/>
  <c r="D10"/>
  <c r="E10"/>
  <c r="F10"/>
  <c r="G10"/>
  <c r="A11"/>
  <c r="B11"/>
  <c r="C11"/>
  <c r="B45" i="33" s="1"/>
  <c r="D11" i="32"/>
  <c r="C45" i="33" s="1"/>
  <c r="E11" i="32"/>
  <c r="D45" i="33"/>
  <c r="F11" i="32"/>
  <c r="E45" i="33" s="1"/>
  <c r="G11" i="32"/>
  <c r="F45" i="33"/>
  <c r="A13" i="32"/>
  <c r="B13"/>
  <c r="C13"/>
  <c r="B46" i="33" s="1"/>
  <c r="D13" i="32"/>
  <c r="C46" i="33" s="1"/>
  <c r="E13" i="32"/>
  <c r="D46" i="33" s="1"/>
  <c r="F13" i="32"/>
  <c r="E46" i="33" s="1"/>
  <c r="G13" i="32"/>
  <c r="F46" i="33" s="1"/>
  <c r="A8" i="32"/>
  <c r="B8"/>
  <c r="C8"/>
  <c r="D8"/>
  <c r="E8"/>
  <c r="F8"/>
  <c r="G8"/>
  <c r="A9"/>
  <c r="B9"/>
  <c r="C9"/>
  <c r="B48" i="33" s="1"/>
  <c r="D9" i="32"/>
  <c r="C48" i="33" s="1"/>
  <c r="E9" i="32"/>
  <c r="D48" i="33" s="1"/>
  <c r="F9" i="32"/>
  <c r="E48" i="33" s="1"/>
  <c r="G9" i="32"/>
  <c r="F48" i="33" s="1"/>
  <c r="A14" i="32"/>
  <c r="B14"/>
  <c r="C14"/>
  <c r="B49" i="33" s="1"/>
  <c r="D14" i="32"/>
  <c r="C49" i="33" s="1"/>
  <c r="E14" i="32"/>
  <c r="D49" i="33" s="1"/>
  <c r="F14" i="32"/>
  <c r="E49" i="33" s="1"/>
  <c r="G14" i="32"/>
  <c r="F49" i="33" s="1"/>
  <c r="A15" i="32"/>
  <c r="B15"/>
  <c r="C15"/>
  <c r="B50" i="33" s="1"/>
  <c r="D15" i="32"/>
  <c r="C50" i="33" s="1"/>
  <c r="E15" i="32"/>
  <c r="D50" i="33" s="1"/>
  <c r="F15" i="32"/>
  <c r="E50" i="33" s="1"/>
  <c r="G15" i="32"/>
  <c r="F50" i="33" s="1"/>
  <c r="A16" i="32"/>
  <c r="B16"/>
  <c r="C16"/>
  <c r="B51" i="33" s="1"/>
  <c r="D16" i="32"/>
  <c r="C51" i="33" s="1"/>
  <c r="E16" i="32"/>
  <c r="D51" i="33" s="1"/>
  <c r="F16" i="32"/>
  <c r="E51" i="33" s="1"/>
  <c r="G16" i="32"/>
  <c r="F51" i="33" s="1"/>
  <c r="A17" i="32"/>
  <c r="A52" i="33" s="1"/>
  <c r="B17" i="32"/>
  <c r="C17"/>
  <c r="B52" i="33" s="1"/>
  <c r="D17" i="32"/>
  <c r="C52" i="33" s="1"/>
  <c r="E17" i="32"/>
  <c r="D52" i="33" s="1"/>
  <c r="F17" i="32"/>
  <c r="E52" i="33" s="1"/>
  <c r="G17" i="32"/>
  <c r="F52" i="33" s="1"/>
  <c r="A18" i="32"/>
  <c r="B18"/>
  <c r="C18"/>
  <c r="B53" i="33" s="1"/>
  <c r="D18" i="32"/>
  <c r="C53" i="33" s="1"/>
  <c r="E18" i="32"/>
  <c r="D53" i="33" s="1"/>
  <c r="F18" i="32"/>
  <c r="E53" i="33" s="1"/>
  <c r="G18" i="32"/>
  <c r="F53" i="33" s="1"/>
  <c r="A19" i="32"/>
  <c r="B19"/>
  <c r="C19"/>
  <c r="B54" i="33" s="1"/>
  <c r="D19" i="32"/>
  <c r="C54" i="33" s="1"/>
  <c r="E19" i="32"/>
  <c r="D54" i="33" s="1"/>
  <c r="F19" i="32"/>
  <c r="E54" i="33" s="1"/>
  <c r="G19" i="32"/>
  <c r="F54" i="33" s="1"/>
  <c r="A20" i="32"/>
  <c r="B20"/>
  <c r="C20"/>
  <c r="B55" i="33" s="1"/>
  <c r="D20" i="32"/>
  <c r="C55" i="33" s="1"/>
  <c r="E20" i="32"/>
  <c r="D55" i="33" s="1"/>
  <c r="F20" i="32"/>
  <c r="E55" i="33" s="1"/>
  <c r="G20" i="32"/>
  <c r="F55" i="33" s="1"/>
  <c r="A21" i="32"/>
  <c r="B21"/>
  <c r="C21"/>
  <c r="B56" i="33" s="1"/>
  <c r="D21" i="32"/>
  <c r="C56" i="33" s="1"/>
  <c r="E21" i="32"/>
  <c r="D56" i="33" s="1"/>
  <c r="F21" i="32"/>
  <c r="E56" i="33" s="1"/>
  <c r="G21" i="32"/>
  <c r="F56" i="33" s="1"/>
  <c r="A22" i="32"/>
  <c r="B22"/>
  <c r="C22"/>
  <c r="B57" i="33" s="1"/>
  <c r="D22" i="32"/>
  <c r="C57" i="33" s="1"/>
  <c r="E22" i="32"/>
  <c r="D57" i="33" s="1"/>
  <c r="F22" i="32"/>
  <c r="E57" i="33" s="1"/>
  <c r="G22" i="32"/>
  <c r="F57" i="33" s="1"/>
  <c r="A23" i="32"/>
  <c r="B23"/>
  <c r="C23"/>
  <c r="B58" i="33" s="1"/>
  <c r="D23" i="32"/>
  <c r="C58" i="33" s="1"/>
  <c r="E23" i="32"/>
  <c r="D58" i="33" s="1"/>
  <c r="F23" i="32"/>
  <c r="E58" i="33" s="1"/>
  <c r="G23" i="32"/>
  <c r="F58" i="33" s="1"/>
  <c r="A24" i="32"/>
  <c r="A59" i="33" s="1"/>
  <c r="B24" i="32"/>
  <c r="C24"/>
  <c r="B59" i="33" s="1"/>
  <c r="D24" i="32"/>
  <c r="C59" i="33" s="1"/>
  <c r="E24" i="32"/>
  <c r="D59" i="33" s="1"/>
  <c r="F24" i="32"/>
  <c r="E59" i="33" s="1"/>
  <c r="G24" i="32"/>
  <c r="F59" i="33" s="1"/>
  <c r="A25" i="32"/>
  <c r="A60" i="33" s="1"/>
  <c r="B25" i="32"/>
  <c r="C25"/>
  <c r="B60" i="33" s="1"/>
  <c r="D25" i="32"/>
  <c r="C60" i="33" s="1"/>
  <c r="E25" i="32"/>
  <c r="D60" i="33" s="1"/>
  <c r="F25" i="32"/>
  <c r="E60" i="33" s="1"/>
  <c r="G25" i="32"/>
  <c r="F60" i="33" s="1"/>
  <c r="E12" i="32"/>
  <c r="D43" i="33" s="1"/>
  <c r="F12" i="32"/>
  <c r="E43" i="33" s="1"/>
  <c r="G12" i="32"/>
  <c r="F43" i="33" s="1"/>
  <c r="D12" i="32"/>
  <c r="C43" i="33" s="1"/>
  <c r="C12" i="32"/>
  <c r="B43" i="33" s="1"/>
  <c r="A12" i="32"/>
  <c r="B12"/>
  <c r="C9" i="31"/>
  <c r="B25" i="33" s="1"/>
  <c r="D9" i="31"/>
  <c r="C25" i="33" s="1"/>
  <c r="E9" i="31"/>
  <c r="D25" i="33" s="1"/>
  <c r="F9" i="31"/>
  <c r="E25" i="33" s="1"/>
  <c r="G9" i="31"/>
  <c r="F25" i="33" s="1"/>
  <c r="C10" i="31"/>
  <c r="B26" i="33" s="1"/>
  <c r="D10" i="31"/>
  <c r="C26" i="33" s="1"/>
  <c r="E10" i="31"/>
  <c r="D26" i="33" s="1"/>
  <c r="F10" i="31"/>
  <c r="E26" i="33" s="1"/>
  <c r="G10" i="31"/>
  <c r="F26" i="33" s="1"/>
  <c r="C11" i="31"/>
  <c r="B27" i="33" s="1"/>
  <c r="D11" i="31"/>
  <c r="C27" i="33" s="1"/>
  <c r="E11" i="31"/>
  <c r="D27" i="33" s="1"/>
  <c r="F11" i="31"/>
  <c r="E27" i="33" s="1"/>
  <c r="G11" i="31"/>
  <c r="F27" i="33" s="1"/>
  <c r="C12" i="31"/>
  <c r="B28" i="33" s="1"/>
  <c r="D12" i="31"/>
  <c r="C28" i="33" s="1"/>
  <c r="E12" i="31"/>
  <c r="D28" i="33" s="1"/>
  <c r="F12" i="31"/>
  <c r="E28" i="33" s="1"/>
  <c r="G12" i="31"/>
  <c r="F28" i="33" s="1"/>
  <c r="C13" i="31"/>
  <c r="B29" i="33" s="1"/>
  <c r="D13" i="31"/>
  <c r="C29" i="33" s="1"/>
  <c r="E13" i="31"/>
  <c r="D29" i="33" s="1"/>
  <c r="F13" i="31"/>
  <c r="E29" i="33" s="1"/>
  <c r="G13" i="31"/>
  <c r="F29" i="33" s="1"/>
  <c r="C14" i="31"/>
  <c r="B30" i="33" s="1"/>
  <c r="D14" i="31"/>
  <c r="C30" i="33" s="1"/>
  <c r="E14" i="31"/>
  <c r="D30" i="33" s="1"/>
  <c r="F14" i="31"/>
  <c r="E30" i="33" s="1"/>
  <c r="G14" i="31"/>
  <c r="F30" i="33" s="1"/>
  <c r="C15" i="31"/>
  <c r="B31" i="33" s="1"/>
  <c r="D15" i="31"/>
  <c r="C31" i="33" s="1"/>
  <c r="E15" i="31"/>
  <c r="D31" i="33" s="1"/>
  <c r="F15" i="31"/>
  <c r="E31" i="33" s="1"/>
  <c r="G15" i="31"/>
  <c r="F31" i="33" s="1"/>
  <c r="C16" i="31"/>
  <c r="B32" i="33" s="1"/>
  <c r="D16" i="31"/>
  <c r="C32" i="33" s="1"/>
  <c r="E16" i="31"/>
  <c r="D32" i="33" s="1"/>
  <c r="F16" i="31"/>
  <c r="E32" i="33" s="1"/>
  <c r="G16" i="31"/>
  <c r="F32" i="33" s="1"/>
  <c r="C17" i="31"/>
  <c r="B33" i="33" s="1"/>
  <c r="D17" i="31"/>
  <c r="C33" i="33" s="1"/>
  <c r="E17" i="31"/>
  <c r="D33" i="33" s="1"/>
  <c r="F17" i="31"/>
  <c r="E33" i="33" s="1"/>
  <c r="G17" i="31"/>
  <c r="F33" i="33" s="1"/>
  <c r="C18" i="31"/>
  <c r="B34" i="33" s="1"/>
  <c r="D18" i="31"/>
  <c r="C34" i="33" s="1"/>
  <c r="E18" i="31"/>
  <c r="D34" i="33" s="1"/>
  <c r="F18" i="31"/>
  <c r="E34" i="33" s="1"/>
  <c r="G18" i="31"/>
  <c r="F34" i="33" s="1"/>
  <c r="C19" i="31"/>
  <c r="B35" i="33" s="1"/>
  <c r="D19" i="31"/>
  <c r="C35" i="33" s="1"/>
  <c r="E19" i="31"/>
  <c r="D35" i="33" s="1"/>
  <c r="F19" i="31"/>
  <c r="E35" i="33" s="1"/>
  <c r="G19" i="31"/>
  <c r="F35" i="33" s="1"/>
  <c r="C20" i="31"/>
  <c r="B36" i="33" s="1"/>
  <c r="D20" i="31"/>
  <c r="C36" i="33" s="1"/>
  <c r="E20" i="31"/>
  <c r="D36" i="33" s="1"/>
  <c r="F20" i="31"/>
  <c r="E36" i="33" s="1"/>
  <c r="G20" i="31"/>
  <c r="F36" i="33" s="1"/>
  <c r="C21" i="31"/>
  <c r="B37" i="33" s="1"/>
  <c r="D21" i="31"/>
  <c r="C37" i="33" s="1"/>
  <c r="E21" i="31"/>
  <c r="D37" i="33" s="1"/>
  <c r="F21" i="31"/>
  <c r="E37" i="33" s="1"/>
  <c r="G21" i="31"/>
  <c r="F37" i="33" s="1"/>
  <c r="C22" i="31"/>
  <c r="B38" i="33" s="1"/>
  <c r="D22" i="31"/>
  <c r="C38" i="33" s="1"/>
  <c r="E22" i="31"/>
  <c r="D38" i="33" s="1"/>
  <c r="F22" i="31"/>
  <c r="E38" i="33" s="1"/>
  <c r="G22" i="31"/>
  <c r="F38" i="33" s="1"/>
  <c r="C23" i="31"/>
  <c r="B39" i="33" s="1"/>
  <c r="D23" i="31"/>
  <c r="C39" i="33" s="1"/>
  <c r="E23" i="31"/>
  <c r="D39" i="33" s="1"/>
  <c r="F23" i="31"/>
  <c r="E39" i="33" s="1"/>
  <c r="G23" i="31"/>
  <c r="F39" i="33" s="1"/>
  <c r="C24" i="31"/>
  <c r="B40" i="33" s="1"/>
  <c r="D24" i="31"/>
  <c r="C40" i="33" s="1"/>
  <c r="E24" i="31"/>
  <c r="D40" i="33" s="1"/>
  <c r="F24" i="31"/>
  <c r="E40" i="33" s="1"/>
  <c r="G24" i="31"/>
  <c r="F40" i="33" s="1"/>
  <c r="C25" i="31"/>
  <c r="B41" i="33" s="1"/>
  <c r="D25" i="31"/>
  <c r="C41" i="33" s="1"/>
  <c r="E25" i="31"/>
  <c r="D41" i="33" s="1"/>
  <c r="F25" i="31"/>
  <c r="E41" i="33" s="1"/>
  <c r="G25" i="31"/>
  <c r="F41" i="33" s="1"/>
  <c r="D8" i="31"/>
  <c r="C24" i="33" s="1"/>
  <c r="E8" i="31"/>
  <c r="D24" i="33" s="1"/>
  <c r="F8" i="31"/>
  <c r="E24" i="33" s="1"/>
  <c r="G8" i="31"/>
  <c r="F24" i="33" s="1"/>
  <c r="C8" i="31"/>
  <c r="B24" i="33" s="1"/>
  <c r="A9" i="31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8"/>
  <c r="B8"/>
  <c r="C15" i="2"/>
  <c r="B12" i="33" s="1"/>
  <c r="D15" i="2"/>
  <c r="C12" i="33"/>
  <c r="E15" i="2"/>
  <c r="D12" i="33" s="1"/>
  <c r="F15" i="2"/>
  <c r="E12" i="33" s="1"/>
  <c r="G15" i="2"/>
  <c r="F12" i="33" s="1"/>
  <c r="C16" i="2"/>
  <c r="B13" i="33" s="1"/>
  <c r="D16" i="2"/>
  <c r="C13" i="33" s="1"/>
  <c r="E16" i="2"/>
  <c r="D13" i="33" s="1"/>
  <c r="F16" i="2"/>
  <c r="E13" i="33" s="1"/>
  <c r="G16" i="2"/>
  <c r="F13" i="33" s="1"/>
  <c r="C17" i="2"/>
  <c r="B14" i="33" s="1"/>
  <c r="D17" i="2"/>
  <c r="C14" i="33" s="1"/>
  <c r="E17" i="2"/>
  <c r="D14" i="33"/>
  <c r="F17" i="2"/>
  <c r="E14" i="33" s="1"/>
  <c r="G17" i="2"/>
  <c r="F14" i="33" s="1"/>
  <c r="C18" i="2"/>
  <c r="B15" i="33" s="1"/>
  <c r="D18" i="2"/>
  <c r="C15" i="33" s="1"/>
  <c r="E18" i="2"/>
  <c r="D15" i="33" s="1"/>
  <c r="F18" i="2"/>
  <c r="E15" i="33" s="1"/>
  <c r="G18" i="2"/>
  <c r="F15" i="33" s="1"/>
  <c r="C19" i="2"/>
  <c r="B16" i="33" s="1"/>
  <c r="D19" i="2"/>
  <c r="C16" i="33" s="1"/>
  <c r="E19" i="2"/>
  <c r="D16" i="33" s="1"/>
  <c r="F19" i="2"/>
  <c r="E16" i="33" s="1"/>
  <c r="G19" i="2"/>
  <c r="F16" i="33" s="1"/>
  <c r="C20" i="2"/>
  <c r="B17" i="33" s="1"/>
  <c r="D20" i="2"/>
  <c r="C17" i="33" s="1"/>
  <c r="E20" i="2"/>
  <c r="D17" i="33" s="1"/>
  <c r="F20" i="2"/>
  <c r="E17" i="33" s="1"/>
  <c r="G20" i="2"/>
  <c r="F17" i="33" s="1"/>
  <c r="C21" i="2"/>
  <c r="B18" i="33" s="1"/>
  <c r="D21" i="2"/>
  <c r="C18" i="33" s="1"/>
  <c r="E21" i="2"/>
  <c r="D18" i="33" s="1"/>
  <c r="F21" i="2"/>
  <c r="E18" i="33" s="1"/>
  <c r="G21" i="2"/>
  <c r="F18" i="33" s="1"/>
  <c r="C22" i="2"/>
  <c r="B19" i="33" s="1"/>
  <c r="D22" i="2"/>
  <c r="C19" i="33"/>
  <c r="E22" i="2"/>
  <c r="D19" i="33" s="1"/>
  <c r="F22" i="2"/>
  <c r="E19" i="33" s="1"/>
  <c r="G22" i="2"/>
  <c r="F19" i="33" s="1"/>
  <c r="C23" i="2"/>
  <c r="B20" i="33" s="1"/>
  <c r="D23" i="2"/>
  <c r="C20" i="33" s="1"/>
  <c r="E23" i="2"/>
  <c r="D20" i="33" s="1"/>
  <c r="F23" i="2"/>
  <c r="E20" i="33" s="1"/>
  <c r="G23" i="2"/>
  <c r="F20" i="33" s="1"/>
  <c r="C24" i="2"/>
  <c r="B21" i="33" s="1"/>
  <c r="D24" i="2"/>
  <c r="C21" i="33" s="1"/>
  <c r="E24" i="2"/>
  <c r="D21" i="33" s="1"/>
  <c r="F24" i="2"/>
  <c r="E21" i="33" s="1"/>
  <c r="G24" i="2"/>
  <c r="F21" i="33" s="1"/>
  <c r="C25" i="2"/>
  <c r="B22" i="33" s="1"/>
  <c r="D25" i="2"/>
  <c r="C22" i="33" s="1"/>
  <c r="E25" i="2"/>
  <c r="D22" i="33" s="1"/>
  <c r="F25" i="2"/>
  <c r="E22" i="33" s="1"/>
  <c r="G25" i="2"/>
  <c r="F22" i="33" s="1"/>
  <c r="E21" i="27"/>
  <c r="D21"/>
  <c r="C21"/>
  <c r="B21"/>
  <c r="B12"/>
  <c r="B13"/>
  <c r="B14"/>
  <c r="B11"/>
  <c r="B10"/>
  <c r="B9"/>
  <c r="D89" i="9"/>
  <c r="D81"/>
  <c r="O50"/>
  <c r="O30"/>
  <c r="T63" i="33"/>
  <c r="T64"/>
  <c r="T65"/>
  <c r="T66"/>
  <c r="T67"/>
  <c r="T68"/>
  <c r="T69"/>
  <c r="T70"/>
  <c r="T71"/>
  <c r="T72"/>
  <c r="T73"/>
  <c r="T74"/>
  <c r="T75"/>
  <c r="T76"/>
  <c r="T77"/>
  <c r="T78"/>
  <c r="T79"/>
  <c r="T62"/>
  <c r="T44"/>
  <c r="T45"/>
  <c r="T46"/>
  <c r="T47"/>
  <c r="T48"/>
  <c r="T49"/>
  <c r="T50"/>
  <c r="T51"/>
  <c r="T52"/>
  <c r="T53"/>
  <c r="T54"/>
  <c r="T55"/>
  <c r="T56"/>
  <c r="T57"/>
  <c r="T58"/>
  <c r="T59"/>
  <c r="T60"/>
  <c r="T43"/>
  <c r="T25"/>
  <c r="T26"/>
  <c r="T27"/>
  <c r="T28"/>
  <c r="T29"/>
  <c r="T30"/>
  <c r="T31"/>
  <c r="T32"/>
  <c r="T33"/>
  <c r="T34"/>
  <c r="T35"/>
  <c r="T36"/>
  <c r="T37"/>
  <c r="T38"/>
  <c r="T39"/>
  <c r="T40"/>
  <c r="T41"/>
  <c r="T24"/>
  <c r="T6"/>
  <c r="T7"/>
  <c r="T8"/>
  <c r="T9"/>
  <c r="T10"/>
  <c r="T11"/>
  <c r="T12"/>
  <c r="T13"/>
  <c r="T14"/>
  <c r="T15"/>
  <c r="T16"/>
  <c r="T17"/>
  <c r="T18"/>
  <c r="T19"/>
  <c r="T20"/>
  <c r="T21"/>
  <c r="T22"/>
  <c r="T5"/>
  <c r="D26" i="9"/>
  <c r="D49"/>
  <c r="D55"/>
  <c r="D59"/>
  <c r="D63"/>
  <c r="D67"/>
  <c r="D69"/>
  <c r="D73"/>
  <c r="D77"/>
  <c r="D79"/>
  <c r="D85"/>
  <c r="D87"/>
  <c r="S2" i="32"/>
  <c r="H2"/>
  <c r="D2"/>
  <c r="E1"/>
  <c r="S2" i="31"/>
  <c r="H2"/>
  <c r="D2"/>
  <c r="E1"/>
  <c r="S2" i="30"/>
  <c r="H2"/>
  <c r="D2"/>
  <c r="E1"/>
  <c r="H2" i="2"/>
  <c r="A7" i="11"/>
  <c r="A6"/>
  <c r="D2"/>
  <c r="D88" i="9"/>
  <c r="D86"/>
  <c r="D84"/>
  <c r="D83"/>
  <c r="D82"/>
  <c r="D80"/>
  <c r="D78"/>
  <c r="D76"/>
  <c r="D75"/>
  <c r="D74"/>
  <c r="D72"/>
  <c r="D68"/>
  <c r="D66"/>
  <c r="D65"/>
  <c r="D64"/>
  <c r="D62"/>
  <c r="D61"/>
  <c r="D60"/>
  <c r="D58"/>
  <c r="D57"/>
  <c r="D56"/>
  <c r="D54"/>
  <c r="D53"/>
  <c r="D52"/>
  <c r="D48"/>
  <c r="D47"/>
  <c r="D46"/>
  <c r="D45"/>
  <c r="D44"/>
  <c r="D43"/>
  <c r="D42"/>
  <c r="D41"/>
  <c r="D40"/>
  <c r="D39"/>
  <c r="D38"/>
  <c r="D37"/>
  <c r="D36"/>
  <c r="D35"/>
  <c r="D34"/>
  <c r="D33"/>
  <c r="D32"/>
  <c r="D29"/>
  <c r="D28"/>
  <c r="D27"/>
  <c r="D25"/>
  <c r="D24"/>
  <c r="D23"/>
  <c r="D22"/>
  <c r="D21"/>
  <c r="D20"/>
  <c r="D19"/>
  <c r="D18"/>
  <c r="D17"/>
  <c r="D16"/>
  <c r="D15"/>
  <c r="D14"/>
  <c r="D13"/>
  <c r="D12"/>
  <c r="D7" i="11"/>
  <c r="D6"/>
  <c r="D5"/>
  <c r="D4"/>
  <c r="D3"/>
  <c r="E1" i="2"/>
  <c r="H7" i="11"/>
  <c r="E7" i="27"/>
  <c r="E3"/>
  <c r="P8" i="9"/>
  <c r="B7" i="27"/>
  <c r="B5"/>
  <c r="A2" i="9"/>
  <c r="S2" i="2"/>
  <c r="D2"/>
  <c r="H2" i="11"/>
  <c r="H5"/>
  <c r="H3"/>
  <c r="A1" i="9"/>
  <c r="F69" i="33" l="1"/>
  <c r="E69"/>
  <c r="D69"/>
  <c r="C69"/>
  <c r="B69"/>
  <c r="F67"/>
  <c r="E67"/>
  <c r="D67"/>
  <c r="C67"/>
  <c r="B67"/>
  <c r="F64"/>
  <c r="E64"/>
  <c r="D64"/>
  <c r="C64"/>
  <c r="B64"/>
  <c r="F63"/>
  <c r="E63"/>
  <c r="D63"/>
  <c r="C63"/>
  <c r="B63"/>
  <c r="P34" i="30"/>
  <c r="N69" i="33"/>
  <c r="N34" i="30"/>
  <c r="K69" i="33"/>
  <c r="L34" i="30"/>
  <c r="J69" i="33"/>
  <c r="I69"/>
  <c r="H34" i="30"/>
  <c r="Q32"/>
  <c r="P32"/>
  <c r="O32"/>
  <c r="M67" i="33"/>
  <c r="M32" i="30"/>
  <c r="L32"/>
  <c r="K32"/>
  <c r="I67" i="33"/>
  <c r="I32" i="30"/>
  <c r="H32"/>
  <c r="O64" i="33"/>
  <c r="P28" i="30"/>
  <c r="N28"/>
  <c r="L28"/>
  <c r="J63" i="33"/>
  <c r="J28" i="30"/>
  <c r="P29"/>
  <c r="O29"/>
  <c r="N29"/>
  <c r="K64" i="33"/>
  <c r="K29" i="30"/>
  <c r="J29"/>
  <c r="H29"/>
  <c r="F47" i="33"/>
  <c r="E47"/>
  <c r="D47"/>
  <c r="C47"/>
  <c r="B47"/>
  <c r="F44"/>
  <c r="E44"/>
  <c r="D44"/>
  <c r="C44"/>
  <c r="B44"/>
  <c r="H27" i="30"/>
  <c r="K1" i="28"/>
  <c r="A43" i="33"/>
  <c r="A46"/>
  <c r="A71"/>
  <c r="A8" i="11"/>
  <c r="A1"/>
  <c r="J22"/>
  <c r="A74" i="33"/>
  <c r="M65"/>
  <c r="M36" i="30"/>
  <c r="S36" s="1"/>
  <c r="A68" i="33"/>
  <c r="A64"/>
  <c r="A73"/>
  <c r="A69"/>
  <c r="I40" i="30"/>
  <c r="H42"/>
  <c r="A63" i="33"/>
  <c r="O79"/>
  <c r="M79"/>
  <c r="K79"/>
  <c r="I79"/>
  <c r="G79"/>
  <c r="O77"/>
  <c r="M77"/>
  <c r="K77"/>
  <c r="I77"/>
  <c r="O75"/>
  <c r="M75"/>
  <c r="K75"/>
  <c r="I75"/>
  <c r="G75"/>
  <c r="O73"/>
  <c r="M73"/>
  <c r="K73"/>
  <c r="I73"/>
  <c r="G73"/>
  <c r="O71"/>
  <c r="M71"/>
  <c r="K71"/>
  <c r="I71"/>
  <c r="G71"/>
  <c r="G70"/>
  <c r="O69"/>
  <c r="I65"/>
  <c r="I63"/>
  <c r="I44" i="30"/>
  <c r="O37"/>
  <c r="L29"/>
  <c r="A62" i="33"/>
  <c r="A79"/>
  <c r="A70"/>
  <c r="A65"/>
  <c r="P79"/>
  <c r="N79"/>
  <c r="L79"/>
  <c r="J79"/>
  <c r="P77"/>
  <c r="N77"/>
  <c r="L77"/>
  <c r="J77"/>
  <c r="H77"/>
  <c r="P75"/>
  <c r="N75"/>
  <c r="L75"/>
  <c r="J75"/>
  <c r="P73"/>
  <c r="N73"/>
  <c r="L73"/>
  <c r="J73"/>
  <c r="H73"/>
  <c r="P71"/>
  <c r="N71"/>
  <c r="J71"/>
  <c r="H71"/>
  <c r="G64"/>
  <c r="L27" i="30"/>
  <c r="I41"/>
  <c r="A48" i="33"/>
  <c r="A44"/>
  <c r="A54"/>
  <c r="A45"/>
  <c r="A47"/>
  <c r="A32"/>
  <c r="A28"/>
  <c r="A26"/>
  <c r="A35"/>
  <c r="A33"/>
  <c r="A40"/>
  <c r="A38"/>
  <c r="A36"/>
  <c r="A31"/>
  <c r="A29"/>
  <c r="A18"/>
  <c r="A6"/>
  <c r="A21"/>
  <c r="A19"/>
  <c r="A15"/>
  <c r="A13"/>
  <c r="A11"/>
  <c r="A7"/>
  <c r="A22"/>
  <c r="A20"/>
  <c r="A14"/>
  <c r="A12"/>
  <c r="A10"/>
  <c r="A8"/>
  <c r="A77"/>
  <c r="A66"/>
  <c r="A75"/>
  <c r="A72"/>
  <c r="A78"/>
  <c r="A67"/>
  <c r="A56"/>
  <c r="A50"/>
  <c r="A58"/>
  <c r="A53"/>
  <c r="A55"/>
  <c r="A49"/>
  <c r="A57"/>
  <c r="A51"/>
  <c r="A24"/>
  <c r="A41"/>
  <c r="A34"/>
  <c r="A27"/>
  <c r="A25"/>
  <c r="A39"/>
  <c r="A37"/>
  <c r="A30"/>
  <c r="A17"/>
  <c r="A16"/>
  <c r="A9"/>
  <c r="S38" i="30"/>
  <c r="S19" s="1"/>
  <c r="T19" s="1"/>
  <c r="S73" i="33" s="1"/>
  <c r="S44" i="2"/>
  <c r="S25" s="1"/>
  <c r="S36"/>
  <c r="S17" s="1"/>
  <c r="R14" i="33" s="1"/>
  <c r="S28" i="2"/>
  <c r="S9" s="1"/>
  <c r="T9" s="1"/>
  <c r="S6" i="33" s="1"/>
  <c r="S29" i="31"/>
  <c r="S10" s="1"/>
  <c r="S37"/>
  <c r="S18" s="1"/>
  <c r="R34" i="33" s="1"/>
  <c r="S29" i="32"/>
  <c r="S32"/>
  <c r="S36"/>
  <c r="S17" s="1"/>
  <c r="S39"/>
  <c r="S20" s="1"/>
  <c r="T20" s="1"/>
  <c r="S55" i="33" s="1"/>
  <c r="S41" i="32"/>
  <c r="S22" s="1"/>
  <c r="S40" i="30"/>
  <c r="S21" s="1"/>
  <c r="T21" s="1"/>
  <c r="S75" i="33" s="1"/>
  <c r="J34" i="30"/>
  <c r="N32"/>
  <c r="P31"/>
  <c r="H68" i="33"/>
  <c r="P67"/>
  <c r="N67"/>
  <c r="L67"/>
  <c r="J67"/>
  <c r="H67"/>
  <c r="G66"/>
  <c r="O65"/>
  <c r="G65"/>
  <c r="N64"/>
  <c r="O63"/>
  <c r="G63"/>
  <c r="Q37" i="30"/>
  <c r="Q33"/>
  <c r="M31"/>
  <c r="M30"/>
  <c r="L35"/>
  <c r="J32"/>
  <c r="I31"/>
  <c r="M69" i="33"/>
  <c r="O67"/>
  <c r="K67"/>
  <c r="G67"/>
  <c r="K65"/>
  <c r="K63"/>
  <c r="K43" i="30"/>
  <c r="S37" i="32"/>
  <c r="S18" s="1"/>
  <c r="T18" s="1"/>
  <c r="Q29" i="30"/>
  <c r="P64" i="33"/>
  <c r="I29" i="30"/>
  <c r="H64" i="33"/>
  <c r="Q28" i="30"/>
  <c r="P63" i="33"/>
  <c r="I28" i="30"/>
  <c r="H63" i="33"/>
  <c r="S33" i="31"/>
  <c r="S14" s="1"/>
  <c r="T14" s="1"/>
  <c r="S41"/>
  <c r="S22" s="1"/>
  <c r="T22" s="1"/>
  <c r="S33" i="32"/>
  <c r="S14" s="1"/>
  <c r="T14" s="1"/>
  <c r="S27"/>
  <c r="M29" i="30"/>
  <c r="L64" i="33"/>
  <c r="O70" i="9"/>
  <c r="N27" i="30"/>
  <c r="M62" i="33"/>
  <c r="J27" i="30"/>
  <c r="I62" i="33"/>
  <c r="Q43" i="30"/>
  <c r="P78" i="33"/>
  <c r="L78"/>
  <c r="M43" i="30"/>
  <c r="H78" i="33"/>
  <c r="I43" i="30"/>
  <c r="P76" i="33"/>
  <c r="Q41" i="30"/>
  <c r="M41"/>
  <c r="L76" i="33"/>
  <c r="P74"/>
  <c r="Q39" i="30"/>
  <c r="L74" i="33"/>
  <c r="M39" i="30"/>
  <c r="I39"/>
  <c r="H74" i="33"/>
  <c r="M37" i="30"/>
  <c r="L72" i="33"/>
  <c r="H72"/>
  <c r="I37" i="30"/>
  <c r="P70" i="33"/>
  <c r="Q35" i="30"/>
  <c r="M35"/>
  <c r="L70" i="33"/>
  <c r="Q34" i="30"/>
  <c r="P69" i="33"/>
  <c r="I34" i="30"/>
  <c r="H69" i="33"/>
  <c r="J68"/>
  <c r="K33" i="30"/>
  <c r="H33"/>
  <c r="G68" i="33"/>
  <c r="J31" i="30"/>
  <c r="I66" i="33"/>
  <c r="N65"/>
  <c r="O30" i="30"/>
  <c r="L43"/>
  <c r="K78" i="33"/>
  <c r="P41" i="30"/>
  <c r="O76" i="33"/>
  <c r="H41" i="30"/>
  <c r="G76" i="33"/>
  <c r="L39" i="30"/>
  <c r="K74" i="33"/>
  <c r="O72"/>
  <c r="P37" i="30"/>
  <c r="H37"/>
  <c r="G72" i="33"/>
  <c r="S32" i="30"/>
  <c r="Q30"/>
  <c r="P65" i="33"/>
  <c r="S32" i="2"/>
  <c r="S13" s="1"/>
  <c r="T13" s="1"/>
  <c r="S40" i="32"/>
  <c r="S21" s="1"/>
  <c r="T21" s="1"/>
  <c r="I27" i="30"/>
  <c r="P39"/>
  <c r="P27"/>
  <c r="O62" i="33"/>
  <c r="S44" i="30"/>
  <c r="S25" s="1"/>
  <c r="T25" s="1"/>
  <c r="N78" i="33"/>
  <c r="O43" i="30"/>
  <c r="K41"/>
  <c r="J76" i="33"/>
  <c r="O39" i="30"/>
  <c r="N74" i="33"/>
  <c r="K37" i="30"/>
  <c r="J72" i="33"/>
  <c r="O35" i="30"/>
  <c r="N70" i="33"/>
  <c r="J70"/>
  <c r="K35" i="30"/>
  <c r="L69" i="33"/>
  <c r="M34" i="30"/>
  <c r="O68" i="33"/>
  <c r="P33" i="30"/>
  <c r="N66" i="33"/>
  <c r="O31" i="30"/>
  <c r="K30"/>
  <c r="J65" i="33"/>
  <c r="M28" i="30"/>
  <c r="L63" i="33"/>
  <c r="S27" i="31"/>
  <c r="S8" s="1"/>
  <c r="T8" s="1"/>
  <c r="S35" i="32"/>
  <c r="S16" s="1"/>
  <c r="T16" s="1"/>
  <c r="S43"/>
  <c r="S24" s="1"/>
  <c r="T24" s="1"/>
  <c r="Q27" i="30"/>
  <c r="P43"/>
  <c r="O41"/>
  <c r="L37"/>
  <c r="O34"/>
  <c r="O33"/>
  <c r="I30"/>
  <c r="M27"/>
  <c r="L62" i="33"/>
  <c r="H43" i="30"/>
  <c r="G78" i="33"/>
  <c r="H39" i="30"/>
  <c r="G74" i="33"/>
  <c r="S40" i="2"/>
  <c r="S21" s="1"/>
  <c r="T21" s="1"/>
  <c r="S31" i="32"/>
  <c r="S8" s="1"/>
  <c r="T8" s="1"/>
  <c r="S44"/>
  <c r="S25" s="1"/>
  <c r="T25" s="1"/>
  <c r="S42" i="30"/>
  <c r="S23" s="1"/>
  <c r="T23" s="1"/>
  <c r="J62" i="33"/>
  <c r="K27" i="30"/>
  <c r="N43"/>
  <c r="M78" i="33"/>
  <c r="J43" i="30"/>
  <c r="I78" i="33"/>
  <c r="N41" i="30"/>
  <c r="M76" i="33"/>
  <c r="J41" i="30"/>
  <c r="I76" i="33"/>
  <c r="N39" i="30"/>
  <c r="M74" i="33"/>
  <c r="J39" i="30"/>
  <c r="I74" i="33"/>
  <c r="N37" i="30"/>
  <c r="M72" i="33"/>
  <c r="J37" i="30"/>
  <c r="I72" i="33"/>
  <c r="N35" i="30"/>
  <c r="M70" i="33"/>
  <c r="J35" i="30"/>
  <c r="I70" i="33"/>
  <c r="K68"/>
  <c r="L33" i="30"/>
  <c r="N31"/>
  <c r="M66" i="33"/>
  <c r="J66"/>
  <c r="K31" i="30"/>
  <c r="O28"/>
  <c r="N63" i="33"/>
  <c r="S28" i="32"/>
  <c r="S10" s="1"/>
  <c r="T10" s="1"/>
  <c r="O27" i="30"/>
  <c r="L41"/>
  <c r="K39"/>
  <c r="P35"/>
  <c r="K34"/>
  <c r="K28"/>
  <c r="N33"/>
  <c r="M68" i="33"/>
  <c r="Q31" i="30"/>
  <c r="P66" i="33"/>
  <c r="S43" i="2"/>
  <c r="S24" s="1"/>
  <c r="T24" s="1"/>
  <c r="S41"/>
  <c r="S22" s="1"/>
  <c r="T22" s="1"/>
  <c r="S39"/>
  <c r="S20" s="1"/>
  <c r="T20" s="1"/>
  <c r="S37"/>
  <c r="S18" s="1"/>
  <c r="T18" s="1"/>
  <c r="S35"/>
  <c r="S16" s="1"/>
  <c r="T16" s="1"/>
  <c r="S33"/>
  <c r="S14" s="1"/>
  <c r="T14" s="1"/>
  <c r="S31"/>
  <c r="S12" s="1"/>
  <c r="T12" s="1"/>
  <c r="S30"/>
  <c r="S11" s="1"/>
  <c r="T11" s="1"/>
  <c r="S30" i="31"/>
  <c r="S11" s="1"/>
  <c r="T11" s="1"/>
  <c r="S34"/>
  <c r="S15" s="1"/>
  <c r="T15" s="1"/>
  <c r="S38"/>
  <c r="S19" s="1"/>
  <c r="T19" s="1"/>
  <c r="S42"/>
  <c r="S23" s="1"/>
  <c r="T23" s="1"/>
  <c r="S30" i="32"/>
  <c r="S13" s="1"/>
  <c r="T13" s="1"/>
  <c r="S34"/>
  <c r="S15" s="1"/>
  <c r="T15" s="1"/>
  <c r="S38"/>
  <c r="S19" s="1"/>
  <c r="T19" s="1"/>
  <c r="S42"/>
  <c r="S23" s="1"/>
  <c r="T23" s="1"/>
  <c r="I35" i="30"/>
  <c r="H70" i="33"/>
  <c r="J33" i="30"/>
  <c r="I68" i="33"/>
  <c r="S42" i="2"/>
  <c r="S23" s="1"/>
  <c r="T23" s="1"/>
  <c r="S38"/>
  <c r="S19" s="1"/>
  <c r="T19" s="1"/>
  <c r="S34"/>
  <c r="S15" s="1"/>
  <c r="T15" s="1"/>
  <c r="S27"/>
  <c r="S8" s="1"/>
  <c r="T8" s="1"/>
  <c r="S29"/>
  <c r="S10" s="1"/>
  <c r="T10" s="1"/>
  <c r="S28" i="31"/>
  <c r="S9" s="1"/>
  <c r="T9" s="1"/>
  <c r="S32"/>
  <c r="S13" s="1"/>
  <c r="T13" s="1"/>
  <c r="S36"/>
  <c r="S17" s="1"/>
  <c r="T17" s="1"/>
  <c r="S40"/>
  <c r="S21" s="1"/>
  <c r="T21" s="1"/>
  <c r="S44"/>
  <c r="S25" s="1"/>
  <c r="T25" s="1"/>
  <c r="S31"/>
  <c r="S12" s="1"/>
  <c r="T12" s="1"/>
  <c r="S35"/>
  <c r="S16" s="1"/>
  <c r="T16" s="1"/>
  <c r="S39"/>
  <c r="S20" s="1"/>
  <c r="T20" s="1"/>
  <c r="S43"/>
  <c r="S24" s="1"/>
  <c r="T24" s="1"/>
  <c r="S12" i="32" l="1"/>
  <c r="T12" s="1"/>
  <c r="S9"/>
  <c r="T9" s="1"/>
  <c r="S48" i="33" s="1"/>
  <c r="S11" i="32"/>
  <c r="A17" i="11"/>
  <c r="A20"/>
  <c r="A12"/>
  <c r="J27"/>
  <c r="J26"/>
  <c r="J25"/>
  <c r="J28"/>
  <c r="B14"/>
  <c r="A18"/>
  <c r="B18"/>
  <c r="A14"/>
  <c r="B12"/>
  <c r="A19"/>
  <c r="A10"/>
  <c r="B16"/>
  <c r="A15"/>
  <c r="A13"/>
  <c r="I28"/>
  <c r="I25"/>
  <c r="I27"/>
  <c r="I26"/>
  <c r="B11"/>
  <c r="I16"/>
  <c r="I19"/>
  <c r="I18"/>
  <c r="I17"/>
  <c r="I20"/>
  <c r="B13"/>
  <c r="B19"/>
  <c r="I12"/>
  <c r="I15"/>
  <c r="B10"/>
  <c r="I13"/>
  <c r="A11"/>
  <c r="B17"/>
  <c r="B15"/>
  <c r="B20"/>
  <c r="A16"/>
  <c r="I11"/>
  <c r="I14"/>
  <c r="I10"/>
  <c r="S31" i="30"/>
  <c r="S12" s="1"/>
  <c r="T12" s="1"/>
  <c r="S66" i="33" s="1"/>
  <c r="S35" i="30"/>
  <c r="S30"/>
  <c r="S16" s="1"/>
  <c r="T16" s="1"/>
  <c r="H17" i="11"/>
  <c r="J17" s="1"/>
  <c r="H18"/>
  <c r="J18" s="1"/>
  <c r="H20"/>
  <c r="J20" s="1"/>
  <c r="H13"/>
  <c r="J13" s="1"/>
  <c r="H14"/>
  <c r="J14" s="1"/>
  <c r="H19"/>
  <c r="J19" s="1"/>
  <c r="H11"/>
  <c r="J11" s="1"/>
  <c r="H16"/>
  <c r="J16" s="1"/>
  <c r="H15"/>
  <c r="J15" s="1"/>
  <c r="H12"/>
  <c r="J12" s="1"/>
  <c r="H10"/>
  <c r="J10" s="1"/>
  <c r="R73" i="33"/>
  <c r="R75"/>
  <c r="R48"/>
  <c r="R6"/>
  <c r="T25" i="2"/>
  <c r="S22" i="33" s="1"/>
  <c r="T17" i="32"/>
  <c r="S52" i="33" s="1"/>
  <c r="R55"/>
  <c r="T22" i="32"/>
  <c r="T11"/>
  <c r="S45" i="33" s="1"/>
  <c r="T17" i="2"/>
  <c r="T18" i="31"/>
  <c r="S34" i="33" s="1"/>
  <c r="R22"/>
  <c r="T10" i="31"/>
  <c r="S26" i="33" s="1"/>
  <c r="R52"/>
  <c r="R57"/>
  <c r="R26"/>
  <c r="S34" i="30"/>
  <c r="S13" s="1"/>
  <c r="S29"/>
  <c r="S27"/>
  <c r="R45" i="33"/>
  <c r="S33"/>
  <c r="R33"/>
  <c r="R36"/>
  <c r="S36"/>
  <c r="S41"/>
  <c r="R41"/>
  <c r="S25"/>
  <c r="R25"/>
  <c r="S16"/>
  <c r="R16"/>
  <c r="S58"/>
  <c r="R58"/>
  <c r="S39"/>
  <c r="R39"/>
  <c r="R8"/>
  <c r="S8"/>
  <c r="S15"/>
  <c r="R15"/>
  <c r="S47"/>
  <c r="R47"/>
  <c r="S51"/>
  <c r="R51"/>
  <c r="S56"/>
  <c r="R56"/>
  <c r="R67"/>
  <c r="S41" i="30"/>
  <c r="S22" s="1"/>
  <c r="T22" s="1"/>
  <c r="S49" i="33"/>
  <c r="R49"/>
  <c r="S28" i="30"/>
  <c r="S11" s="1"/>
  <c r="T11" s="1"/>
  <c r="S32" i="33"/>
  <c r="R32"/>
  <c r="S37"/>
  <c r="R37"/>
  <c r="S7"/>
  <c r="R7"/>
  <c r="S20"/>
  <c r="R20"/>
  <c r="S54"/>
  <c r="R54"/>
  <c r="S35"/>
  <c r="R35"/>
  <c r="S9"/>
  <c r="R9"/>
  <c r="S17"/>
  <c r="R17"/>
  <c r="S18"/>
  <c r="R18"/>
  <c r="S43" i="30"/>
  <c r="S24" s="1"/>
  <c r="T24" s="1"/>
  <c r="R24" i="33"/>
  <c r="R79"/>
  <c r="S79"/>
  <c r="S10"/>
  <c r="R10"/>
  <c r="R43"/>
  <c r="S38"/>
  <c r="R38"/>
  <c r="R28"/>
  <c r="S28"/>
  <c r="R5"/>
  <c r="S50"/>
  <c r="R50"/>
  <c r="S31"/>
  <c r="R31"/>
  <c r="S11"/>
  <c r="R11"/>
  <c r="S19"/>
  <c r="R19"/>
  <c r="S77"/>
  <c r="R77"/>
  <c r="S37" i="30"/>
  <c r="S15" s="1"/>
  <c r="T15" s="1"/>
  <c r="S33"/>
  <c r="S17" s="1"/>
  <c r="T17" s="1"/>
  <c r="S71" i="33" s="1"/>
  <c r="S30"/>
  <c r="R30"/>
  <c r="S40"/>
  <c r="R40"/>
  <c r="S29"/>
  <c r="R29"/>
  <c r="R12"/>
  <c r="S12"/>
  <c r="S46"/>
  <c r="R46"/>
  <c r="S27"/>
  <c r="R27"/>
  <c r="S13"/>
  <c r="R13"/>
  <c r="S21"/>
  <c r="R21"/>
  <c r="S44"/>
  <c r="R44"/>
  <c r="S60"/>
  <c r="R60"/>
  <c r="S39" i="30"/>
  <c r="S20" s="1"/>
  <c r="T20" s="1"/>
  <c r="S59" i="33"/>
  <c r="R59"/>
  <c r="S53"/>
  <c r="R53"/>
  <c r="R71" l="1"/>
  <c r="S9" i="30"/>
  <c r="T9" s="1"/>
  <c r="S14"/>
  <c r="S65" i="33"/>
  <c r="S10" i="30"/>
  <c r="T10" s="1"/>
  <c r="S70" i="33" s="1"/>
  <c r="S8" i="30"/>
  <c r="T8" s="1"/>
  <c r="S18"/>
  <c r="T18" s="1"/>
  <c r="R66" i="33"/>
  <c r="R70"/>
  <c r="R65"/>
  <c r="H21" i="11"/>
  <c r="C21" s="1"/>
  <c r="D20" i="27"/>
  <c r="R62" i="33"/>
  <c r="C20" i="27"/>
  <c r="B20"/>
  <c r="R69" i="33"/>
  <c r="T13" i="30"/>
  <c r="S14" i="33"/>
  <c r="S57"/>
  <c r="T14" i="30"/>
  <c r="S64" i="33" s="1"/>
  <c r="S63"/>
  <c r="R63"/>
  <c r="S72"/>
  <c r="R72"/>
  <c r="S43"/>
  <c r="D17" i="27"/>
  <c r="D18"/>
  <c r="D19"/>
  <c r="S76" i="33"/>
  <c r="R76"/>
  <c r="S74"/>
  <c r="R74"/>
  <c r="S5"/>
  <c r="B18" i="27"/>
  <c r="B17"/>
  <c r="B19"/>
  <c r="C19"/>
  <c r="S24" i="33"/>
  <c r="C17" i="27"/>
  <c r="C18"/>
  <c r="S68" i="33"/>
  <c r="R68"/>
  <c r="S78"/>
  <c r="R78"/>
  <c r="S62"/>
  <c r="S69" l="1"/>
  <c r="S67"/>
  <c r="R64"/>
  <c r="E20" i="27"/>
  <c r="D23"/>
  <c r="D33" s="1"/>
  <c r="C23"/>
  <c r="C33" s="1"/>
  <c r="B23"/>
  <c r="B33" s="1"/>
  <c r="E17"/>
  <c r="E19"/>
  <c r="E18"/>
  <c r="E23" l="1"/>
  <c r="E33" l="1"/>
  <c r="E34" s="1"/>
</calcChain>
</file>

<file path=xl/comments1.xml><?xml version="1.0" encoding="utf-8"?>
<comments xmlns="http://schemas.openxmlformats.org/spreadsheetml/2006/main">
  <authors>
    <author>Sören Marquardt</author>
  </authors>
  <commentList>
    <comment ref="A11" authorId="0">
      <text>
        <r>
          <rPr>
            <b/>
            <sz val="9"/>
            <color indexed="81"/>
            <rFont val="Tahoma"/>
            <family val="2"/>
          </rPr>
          <t>Startnummer nach Teilnehmerkatalog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Ausgeloste Startreihenfolge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Gruppe: Setzt sich zusammen aus der Gruppe (A-L) und der Position in der Gruppe (1-6)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>R/H: Rüde oder Hündin (bitte nur R oder H eintragen)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>SH: Schulterhöhe des Hundes (bitte in Zentimeter ohne Zusatz "cm" angeben)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b/>
            <sz val="9"/>
            <color indexed="81"/>
            <rFont val="Tahoma"/>
            <family val="2"/>
          </rPr>
          <t>Zucht.Nr.: Zuchtbuchnummer bei Rassehunden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LB.Nr.: Leistungsbuchnummer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<sst xmlns="http://schemas.openxmlformats.org/spreadsheetml/2006/main" count="774" uniqueCount="357">
  <si>
    <t>Nr.</t>
  </si>
  <si>
    <t>Veranstaltender Verein:</t>
  </si>
  <si>
    <t>Leistungsrichter:</t>
  </si>
  <si>
    <t>Übung</t>
  </si>
  <si>
    <t>Platz</t>
  </si>
  <si>
    <t>Hund</t>
  </si>
  <si>
    <t>Koeffizient</t>
  </si>
  <si>
    <t>Gesamt</t>
  </si>
  <si>
    <t>Hundeführer/-in</t>
  </si>
  <si>
    <t>Auswertung</t>
  </si>
  <si>
    <t>Datum:</t>
  </si>
  <si>
    <t>Verein</t>
  </si>
  <si>
    <t>Rasse</t>
  </si>
  <si>
    <t>Verband</t>
  </si>
  <si>
    <t>WN</t>
  </si>
  <si>
    <t>Veranstalter:</t>
  </si>
  <si>
    <t>Hundename</t>
  </si>
  <si>
    <t>R/H</t>
  </si>
  <si>
    <t>Täto</t>
  </si>
  <si>
    <t>Wurftag</t>
  </si>
  <si>
    <t>Chip</t>
  </si>
  <si>
    <t>LB.Nr.</t>
  </si>
  <si>
    <t>Zucht.Nr.</t>
  </si>
  <si>
    <t>Stammdaten:</t>
  </si>
  <si>
    <t>Verhalten gegenüber anderen Hunden</t>
  </si>
  <si>
    <t>Stehen und Betasten</t>
  </si>
  <si>
    <t>Punkte</t>
  </si>
  <si>
    <t>Koef.</t>
  </si>
  <si>
    <t>Ergebnis</t>
  </si>
  <si>
    <t>Leinenführigkeit</t>
  </si>
  <si>
    <t>Sitz aus der Bewegung</t>
  </si>
  <si>
    <t>Freifolge</t>
  </si>
  <si>
    <t>Summe:</t>
  </si>
  <si>
    <t>HF</t>
  </si>
  <si>
    <t>Start-Nr.</t>
  </si>
  <si>
    <t>Veranstaltungstag:</t>
  </si>
  <si>
    <t>Wertnotenschlüssel</t>
  </si>
  <si>
    <t>WN:</t>
  </si>
  <si>
    <t>Unterschrift / Stempel Leistungsrichter Obedience:</t>
  </si>
  <si>
    <t>Bewertung</t>
  </si>
  <si>
    <t>Titel:</t>
  </si>
  <si>
    <t>Liebe Hundesportler!</t>
  </si>
  <si>
    <t>erstellt von Sören Marquardt für den Hundesportverband Rhein-Main (HSVRM)</t>
  </si>
  <si>
    <t>SH</t>
  </si>
  <si>
    <t>1. Gelbe Karte</t>
  </si>
  <si>
    <t>2. Gelbe Karte</t>
  </si>
  <si>
    <t>Rote Karte</t>
  </si>
  <si>
    <t>Disqualifikation</t>
  </si>
  <si>
    <t>Punktabzug</t>
  </si>
  <si>
    <t>(Bitte "Veranstalter" und "Titel" so kurz wie möglich formulieren)</t>
  </si>
  <si>
    <t>Los</t>
  </si>
  <si>
    <t>Gruppe</t>
  </si>
  <si>
    <t>A1</t>
  </si>
  <si>
    <t>A2</t>
  </si>
  <si>
    <t>A3</t>
  </si>
  <si>
    <t>A4</t>
  </si>
  <si>
    <t>A5</t>
  </si>
  <si>
    <t>A6</t>
  </si>
  <si>
    <t>B1</t>
  </si>
  <si>
    <t>B2</t>
  </si>
  <si>
    <t>B3</t>
  </si>
  <si>
    <t>B4</t>
  </si>
  <si>
    <t>B5</t>
  </si>
  <si>
    <t>B6</t>
  </si>
  <si>
    <t>C1</t>
  </si>
  <si>
    <t>C2</t>
  </si>
  <si>
    <t>C3</t>
  </si>
  <si>
    <t>C4</t>
  </si>
  <si>
    <t>C5</t>
  </si>
  <si>
    <t>C6</t>
  </si>
  <si>
    <t>Prüfungsnummer</t>
  </si>
  <si>
    <t>Vereinsnummer</t>
  </si>
  <si>
    <t>Datum</t>
  </si>
  <si>
    <t>Kreisgruppe</t>
  </si>
  <si>
    <t>Leistungsrichter/in</t>
  </si>
  <si>
    <t>Prüfungsleiter/in</t>
  </si>
  <si>
    <t>Ringsteward Beginner</t>
  </si>
  <si>
    <t>Ringsteward Klasse 1</t>
  </si>
  <si>
    <t>Ringsteward Klasse 2</t>
  </si>
  <si>
    <t>Ringsteward Klasse 3</t>
  </si>
  <si>
    <t>Wertnotenspiegel</t>
  </si>
  <si>
    <t>Beginner</t>
  </si>
  <si>
    <t>Klasse 1</t>
  </si>
  <si>
    <t>Klasse 2</t>
  </si>
  <si>
    <t>Klasse 3</t>
  </si>
  <si>
    <t>Vorzüglich</t>
  </si>
  <si>
    <t>Sehr gut</t>
  </si>
  <si>
    <t>Gut</t>
  </si>
  <si>
    <t>Nicht bestanden</t>
  </si>
  <si>
    <t>Die Prüfung wurde ordnungsgemäß durch den HSVRM geschützt.</t>
  </si>
  <si>
    <t>Die Identitätskontrolle wurde bei allen zur Prüfung gemeldeten Hunden durchgeführt.</t>
  </si>
  <si>
    <t>Teilnehmer und Hunde erfüllen alle, durch die PO vorgeschriebenen, Vorraussetzungen.</t>
  </si>
  <si>
    <t>Alle nötigen Formulare und Unterlagen der Teilnehmer, Hunde, Ringstewards</t>
  </si>
  <si>
    <t>und Leistungsrichter lagen vor. Die Abwicklung der Prüfung erfolgte nach den Vorgaben</t>
  </si>
  <si>
    <t>Unterschrift Prüfungsleiter/in:</t>
  </si>
  <si>
    <t>Unterschrift/Stempel Leistungsrichter/in:</t>
  </si>
  <si>
    <r>
      <t xml:space="preserve">Klasse Beginner: </t>
    </r>
    <r>
      <rPr>
        <sz val="10"/>
        <rFont val="Arial"/>
        <family val="2"/>
      </rPr>
      <t>(Gruppen A, B und C)</t>
    </r>
  </si>
  <si>
    <r>
      <t xml:space="preserve">Klasse 1: </t>
    </r>
    <r>
      <rPr>
        <sz val="10"/>
        <rFont val="Arial"/>
        <family val="2"/>
      </rPr>
      <t>(Gruppen D, E und F)</t>
    </r>
  </si>
  <si>
    <r>
      <t xml:space="preserve">Klasse 2: </t>
    </r>
    <r>
      <rPr>
        <sz val="10"/>
        <rFont val="Arial"/>
        <family val="2"/>
      </rPr>
      <t>(Gruppen G, H und I)</t>
    </r>
  </si>
  <si>
    <r>
      <t xml:space="preserve">Klasse 3: </t>
    </r>
    <r>
      <rPr>
        <sz val="10"/>
        <rFont val="Arial"/>
        <family val="2"/>
      </rPr>
      <t>(Gruppen J, K und L)</t>
    </r>
  </si>
  <si>
    <t>Prüfungsnummer:</t>
  </si>
  <si>
    <t>HSVRM Vereinsnummer:</t>
  </si>
  <si>
    <t>Kreisgruppe HSVRM:</t>
  </si>
  <si>
    <t>PL:</t>
  </si>
  <si>
    <t>Druckdatum:</t>
  </si>
  <si>
    <t>Ringsteward Beginner:</t>
  </si>
  <si>
    <t>HSVRM Obedience:</t>
  </si>
  <si>
    <t>D1</t>
  </si>
  <si>
    <t>D2</t>
  </si>
  <si>
    <t>D3</t>
  </si>
  <si>
    <t>D4</t>
  </si>
  <si>
    <t>D5</t>
  </si>
  <si>
    <t>D6</t>
  </si>
  <si>
    <t>E1</t>
  </si>
  <si>
    <t>E2</t>
  </si>
  <si>
    <t>E3</t>
  </si>
  <si>
    <t>E4</t>
  </si>
  <si>
    <t>E5</t>
  </si>
  <si>
    <t>E6</t>
  </si>
  <si>
    <t>F1</t>
  </si>
  <si>
    <t>F2</t>
  </si>
  <si>
    <t>F3</t>
  </si>
  <si>
    <t>F4</t>
  </si>
  <si>
    <t>F5</t>
  </si>
  <si>
    <t>F6</t>
  </si>
  <si>
    <t>G1</t>
  </si>
  <si>
    <t>G2</t>
  </si>
  <si>
    <t>G3</t>
  </si>
  <si>
    <t>G4</t>
  </si>
  <si>
    <t>G5</t>
  </si>
  <si>
    <t>G6</t>
  </si>
  <si>
    <t>H1</t>
  </si>
  <si>
    <t>H2</t>
  </si>
  <si>
    <t>H3</t>
  </si>
  <si>
    <t>H4</t>
  </si>
  <si>
    <t>H5</t>
  </si>
  <si>
    <t>H6</t>
  </si>
  <si>
    <t>I1</t>
  </si>
  <si>
    <t>I2</t>
  </si>
  <si>
    <t>I3</t>
  </si>
  <si>
    <t>I4</t>
  </si>
  <si>
    <t>I5</t>
  </si>
  <si>
    <t>I6</t>
  </si>
  <si>
    <t>J1</t>
  </si>
  <si>
    <t>J2</t>
  </si>
  <si>
    <t>J3</t>
  </si>
  <si>
    <t>J4</t>
  </si>
  <si>
    <t>J5</t>
  </si>
  <si>
    <t>J6</t>
  </si>
  <si>
    <t>K1</t>
  </si>
  <si>
    <t>K2</t>
  </si>
  <si>
    <t>K3</t>
  </si>
  <si>
    <t>K4</t>
  </si>
  <si>
    <t>K5</t>
  </si>
  <si>
    <t>K6</t>
  </si>
  <si>
    <t>L1</t>
  </si>
  <si>
    <t>L2</t>
  </si>
  <si>
    <t>L3</t>
  </si>
  <si>
    <t>L4</t>
  </si>
  <si>
    <t>L5</t>
  </si>
  <si>
    <t>L6</t>
  </si>
  <si>
    <t>von</t>
  </si>
  <si>
    <t>bis</t>
  </si>
  <si>
    <t>Nummer</t>
  </si>
  <si>
    <t>Bezeichnung</t>
  </si>
  <si>
    <t>Steh aus der Bewegung</t>
  </si>
  <si>
    <t>Abrufen</t>
  </si>
  <si>
    <t>In ein Quadrat schicken</t>
  </si>
  <si>
    <t>Apportieren</t>
  </si>
  <si>
    <t>Distanzkontrolle</t>
  </si>
  <si>
    <t>Sprung über eine Hürde</t>
  </si>
  <si>
    <t>Gesamteindruck</t>
  </si>
  <si>
    <t>Steh und Sitz aus der Bewegung</t>
  </si>
  <si>
    <t>In ein Quadrat schicken mit Platz und Abrufen</t>
  </si>
  <si>
    <t>Apportieren mit Richtungsanweisung</t>
  </si>
  <si>
    <t>Identifizieren</t>
  </si>
  <si>
    <t>ID</t>
  </si>
  <si>
    <t>V</t>
  </si>
  <si>
    <t>SG</t>
  </si>
  <si>
    <t>G</t>
  </si>
  <si>
    <t>NB</t>
  </si>
  <si>
    <t>LR 1</t>
  </si>
  <si>
    <t>LR 2</t>
  </si>
  <si>
    <t>Eingabe der Bewertung nach Leistungsrichter:</t>
  </si>
  <si>
    <t>davon Disqualifiziert</t>
  </si>
  <si>
    <t>Gesamtergebnisliste</t>
  </si>
  <si>
    <t>Start / Los / Klasse</t>
  </si>
  <si>
    <t>Hundesportverband Rhein-Main
Obedience Prüfungsstatistik</t>
  </si>
  <si>
    <t>Beginner-Klasse</t>
  </si>
  <si>
    <t>FCI-Klasse 3</t>
  </si>
  <si>
    <t>Reihenfolge</t>
  </si>
  <si>
    <t>FCI Klasse 3</t>
  </si>
  <si>
    <t>Art</t>
  </si>
  <si>
    <t>2 Minuten Liegen mit Sichtkontakt</t>
  </si>
  <si>
    <t>Einzel</t>
  </si>
  <si>
    <t>Voraussenden in ein Quadrat</t>
  </si>
  <si>
    <t>Apport auf ebener Erde</t>
  </si>
  <si>
    <t>Kontrolle auf Distanz</t>
  </si>
  <si>
    <t>2 Minuten Liegen in einer Gruppe, Hundeführer außer Sicht</t>
  </si>
  <si>
    <t>1 Minute Sitzen in einer Gruppe, Hundeführer in Sicht des Hundes</t>
  </si>
  <si>
    <t>Abrufen mit Steh</t>
  </si>
  <si>
    <t>2 Minuten Sitzen in der Gruppe außer Sicht</t>
  </si>
  <si>
    <t>4 Minuten Liegen in der Gruppe mit Ablenkung außer Sicht</t>
  </si>
  <si>
    <t>Steh, Sitz und Platz aus der Bewegung</t>
  </si>
  <si>
    <t>Abrufen mit Steh und Platz</t>
  </si>
  <si>
    <t>Voranschicken mit Richtungsanweisung, Ablegen und Abrufen</t>
  </si>
  <si>
    <t>Apportieren eines metallenen Gegenstands über eine Hürde</t>
  </si>
  <si>
    <t>Ergebnisliste</t>
  </si>
  <si>
    <t>Apport eines met. oder hölz. Gegenstandes über eine Hürde</t>
  </si>
  <si>
    <t>ID (Startnr., Los, Klasse)</t>
  </si>
  <si>
    <t>Übersicht der Übungen und Festlegung der Reihenfolge der Einzel-Vorführungen</t>
  </si>
  <si>
    <t>HSVRM Gruppen-Richterblatt Obedience</t>
  </si>
  <si>
    <t xml:space="preserve">Änderungen an dieser Datei sind nur durch mich oder unter Abstimmung mit mir gestattet. </t>
  </si>
  <si>
    <t>Bitte beachtet die Datei mit den WICHTIGEN Hinweisen!!!</t>
  </si>
  <si>
    <t>Das Erstellen dieser Excel-Auswertungs-Datei hat Zeit und Mühe gekostet und ich bitte Euch, diese Datei nicht zu „knacken“ und meinen Autorenvermerk auf jedem Blatt nicht zu löschen.
Bei Rückfragen, Anregungen und Lob :) schickt mir bitte eine E-Mail an S.Marquardt@hsvrm.de!</t>
  </si>
  <si>
    <t xml:space="preserve">Bevor Ihr Euch mit der Excel-Auswertungs-Datei befasst, solltet Ihr die Datei mit den Hinweisen in Ruhe durchgelesen haben! </t>
  </si>
  <si>
    <t xml:space="preserve">Die Datei steht auf der Internet-Seite des HSVRM (www.hsvrm.de) zum Herunterladen im PDF-Format zur Verfügung! </t>
  </si>
  <si>
    <t xml:space="preserve">Ihr benötigt ein entsprechendes Leseprogramm (z. B. der Adobe Reader - kostenlos)! </t>
  </si>
  <si>
    <t>Rechnungs-Nr.</t>
  </si>
  <si>
    <t>Abrechnung dhv Sportbeitrag</t>
  </si>
  <si>
    <t>Summe dhv Sportbeitrag</t>
  </si>
  <si>
    <t>Sämtliche Teilnehmer und Hundeeigentümer sind Mitglieder eines FCI/VDH angeschlossenen Vereins.</t>
  </si>
  <si>
    <t>der FCI, des VDH, des dhv, des HSVRM und der derzeit gültigen Prüfungsordnung.</t>
  </si>
  <si>
    <t>BEG</t>
  </si>
  <si>
    <t>OB1</t>
  </si>
  <si>
    <t>OB2</t>
  </si>
  <si>
    <t>OB3</t>
  </si>
  <si>
    <t>dhv Sportbeitrag (in Euro):</t>
  </si>
  <si>
    <t>HSVRM Obedience Auswertung - Version 2013 v4.2</t>
  </si>
  <si>
    <t>am:</t>
  </si>
  <si>
    <t>&lt;Pr.-Nr.&gt;</t>
  </si>
  <si>
    <t>Jennifer Wagner</t>
  </si>
  <si>
    <t>VSGO</t>
  </si>
  <si>
    <t>HSVRM</t>
  </si>
  <si>
    <t>Futurbe Flying High</t>
  </si>
  <si>
    <t>Border Collie</t>
  </si>
  <si>
    <t>R</t>
  </si>
  <si>
    <t>VDH/ZBrH BOC15828</t>
  </si>
  <si>
    <t>276 098 104 466 847</t>
  </si>
  <si>
    <t>K/003272</t>
  </si>
  <si>
    <t>Christiane Blaha</t>
  </si>
  <si>
    <t>Amy</t>
  </si>
  <si>
    <t>Entlebucher Sennenhund</t>
  </si>
  <si>
    <t>H</t>
  </si>
  <si>
    <t>276 093 400 077 195</t>
  </si>
  <si>
    <t>K/002216</t>
  </si>
  <si>
    <t>Hanna Pfeiffer</t>
  </si>
  <si>
    <t>Nele</t>
  </si>
  <si>
    <t>Mix</t>
  </si>
  <si>
    <t>276 093 400 120 314</t>
  </si>
  <si>
    <t>K/003270</t>
  </si>
  <si>
    <t>Ivonne Wilfert</t>
  </si>
  <si>
    <t>VdH Fulda</t>
  </si>
  <si>
    <t>Angelus mei Devos</t>
  </si>
  <si>
    <t>Lagotto Romagnolo</t>
  </si>
  <si>
    <t>SPKP RG 29</t>
  </si>
  <si>
    <t>941 000 011 853 723</t>
  </si>
  <si>
    <t>K/001922</t>
  </si>
  <si>
    <t>Katja Schick</t>
  </si>
  <si>
    <t>Külztaler Hundefreunde</t>
  </si>
  <si>
    <t>Hunsrück's Touch of Hazel</t>
  </si>
  <si>
    <t>Austr. Shepherd</t>
  </si>
  <si>
    <t>276 096 900 388 087</t>
  </si>
  <si>
    <t>K/000231</t>
  </si>
  <si>
    <t>Elfi Kohl</t>
  </si>
  <si>
    <t>Betty Sue les Bijoux de la Princesse</t>
  </si>
  <si>
    <t>Schapendoes</t>
  </si>
  <si>
    <t>VDH/IGS09/063 1900</t>
  </si>
  <si>
    <t>276 097 200 890 722</t>
  </si>
  <si>
    <t>K/000951</t>
  </si>
  <si>
    <t>Daniel Daub</t>
  </si>
  <si>
    <t>Mawlch Zyl "Peikko"</t>
  </si>
  <si>
    <t>HR 10477 BOC</t>
  </si>
  <si>
    <t>191 060 000 082 839</t>
  </si>
  <si>
    <t>K/004370</t>
  </si>
  <si>
    <t>Nathalie Flick</t>
  </si>
  <si>
    <t>Emily</t>
  </si>
  <si>
    <t>982 000 142 486 741</t>
  </si>
  <si>
    <t>K/000152</t>
  </si>
  <si>
    <t>Peter Schick</t>
  </si>
  <si>
    <t>Futurbe from me 2 you</t>
  </si>
  <si>
    <t>VDH/ZBrH BOC15832</t>
  </si>
  <si>
    <t>276 098 104 468 839</t>
  </si>
  <si>
    <t>K/003127</t>
  </si>
  <si>
    <t>Angelika Pohland</t>
  </si>
  <si>
    <t>VdH Bad Kreuznach</t>
  </si>
  <si>
    <t>AngeRikas Dylara a perfect dream</t>
  </si>
  <si>
    <t>Sheltie</t>
  </si>
  <si>
    <t>VDH/ZBrH SHE21797</t>
  </si>
  <si>
    <t>276 096 909 053 382</t>
  </si>
  <si>
    <t>K/001911</t>
  </si>
  <si>
    <t>Heike Ungar</t>
  </si>
  <si>
    <t>Taunushunde</t>
  </si>
  <si>
    <t>DSV</t>
  </si>
  <si>
    <t>Golden Mayflowers Power of Love</t>
  </si>
  <si>
    <t>Golden Retriever</t>
  </si>
  <si>
    <t>VDH-GRC-10-0530</t>
  </si>
  <si>
    <t>276 098 104 001 994</t>
  </si>
  <si>
    <t>DSV-04049/1</t>
  </si>
  <si>
    <t>Heike Rusch</t>
  </si>
  <si>
    <t>Whisky red label from Carolyn's Home</t>
  </si>
  <si>
    <t>VDH/ZBrH BOC10495</t>
  </si>
  <si>
    <t>968 000 003 838 011</t>
  </si>
  <si>
    <t>4/00230-1</t>
  </si>
  <si>
    <t>Kim Krier</t>
  </si>
  <si>
    <t>Dulcina</t>
  </si>
  <si>
    <t>JRT</t>
  </si>
  <si>
    <t>276 096 900 237 435</t>
  </si>
  <si>
    <t>4/00233</t>
  </si>
  <si>
    <t>Mirjam Claasen</t>
  </si>
  <si>
    <t>LFP Seelbach</t>
  </si>
  <si>
    <t>Limcreek Active Marley</t>
  </si>
  <si>
    <t>Labrador Retriever</t>
  </si>
  <si>
    <t>DRC-L 1216890</t>
  </si>
  <si>
    <t>K/002131</t>
  </si>
  <si>
    <t>Sylvia Brügge</t>
  </si>
  <si>
    <t>HSV Sprendlingen</t>
  </si>
  <si>
    <t>Dancing Nemo of Joy's Red Rose Farm</t>
  </si>
  <si>
    <t>VDH/CASD 08/0146R</t>
  </si>
  <si>
    <t>276 094 180 003 559</t>
  </si>
  <si>
    <t>K/000944</t>
  </si>
  <si>
    <t>Jana Brügge</t>
  </si>
  <si>
    <t>Blum's little Flowers Carmina Bumana</t>
  </si>
  <si>
    <t>Franz. Bulldogge</t>
  </si>
  <si>
    <t>VDH/ZFB19898</t>
  </si>
  <si>
    <t>276 097 209 020 209</t>
  </si>
  <si>
    <t>K/002632</t>
  </si>
  <si>
    <t xml:space="preserve">Andrea Bacher </t>
  </si>
  <si>
    <t>Dark Robin BC aus der alten Noris</t>
  </si>
  <si>
    <t>BOC13376</t>
  </si>
  <si>
    <t>276 095 600 005 071</t>
  </si>
  <si>
    <t>K/000675</t>
  </si>
  <si>
    <t>Sandor</t>
  </si>
  <si>
    <t>VDH-DRC12/R0006</t>
  </si>
  <si>
    <t>968 000 003 857 947</t>
  </si>
  <si>
    <t>DSV-04050/1</t>
  </si>
  <si>
    <t>Günter Rück</t>
  </si>
  <si>
    <t>Borders Blackpearl Beryl spot in the shiny night</t>
  </si>
  <si>
    <t>VDH/ZBrH BOC 13976</t>
  </si>
  <si>
    <t>276 098 102 702 555</t>
  </si>
  <si>
    <t>K/001223</t>
  </si>
  <si>
    <t>Borders Blackpearl British Joker</t>
  </si>
  <si>
    <t>VDH/ZBrH BOC13975</t>
  </si>
  <si>
    <t>276 098 102 699 379</t>
  </si>
  <si>
    <t>K/001397</t>
  </si>
  <si>
    <t>Wildsong's Outrun my Gun</t>
  </si>
  <si>
    <t>VDH/CASD 0267Ü</t>
  </si>
  <si>
    <t>256 098 100 636 380</t>
  </si>
  <si>
    <t>K/004306</t>
  </si>
  <si>
    <t xml:space="preserve">Vereinsprüfung </t>
  </si>
  <si>
    <t>VSG Offenbach</t>
  </si>
  <si>
    <t>Conny Hupka</t>
  </si>
  <si>
    <t>Ronald Bacher</t>
  </si>
  <si>
    <t>23704</t>
  </si>
  <si>
    <t>KG 4</t>
  </si>
  <si>
    <t>Michael Rusch</t>
  </si>
  <si>
    <t>040 098 100 337 024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</si>
</sst>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/\ mmm/\ yyyy"/>
    <numFmt numFmtId="166" formatCode="dd/\ mmm/\ yyyy"/>
    <numFmt numFmtId="167" formatCode="dd/mm/yy"/>
    <numFmt numFmtId="168" formatCode="&quot;Los: &quot;0"/>
    <numFmt numFmtId="169" formatCode="dd/mm/yy;@"/>
    <numFmt numFmtId="170" formatCode="#,##0.00\ &quot;€&quot;"/>
  </numFmts>
  <fonts count="4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  <font>
      <b/>
      <sz val="24"/>
      <color indexed="9"/>
      <name val="Arial"/>
      <family val="2"/>
    </font>
    <font>
      <b/>
      <sz val="20"/>
      <name val="Arial"/>
      <family val="2"/>
    </font>
    <font>
      <b/>
      <sz val="28"/>
      <name val="Arial"/>
      <family val="2"/>
    </font>
    <font>
      <sz val="20"/>
      <name val="Arial"/>
      <family val="2"/>
    </font>
    <font>
      <b/>
      <u/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u/>
      <sz val="18"/>
      <color indexed="9"/>
      <name val="Arial"/>
      <family val="2"/>
    </font>
    <font>
      <b/>
      <sz val="24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9"/>
      <name val="Arial"/>
      <family val="2"/>
    </font>
    <font>
      <b/>
      <sz val="10"/>
      <color indexed="4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6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8"/>
      <name val="Arial Narrow"/>
      <family val="2"/>
    </font>
    <font>
      <b/>
      <sz val="10"/>
      <color indexed="12"/>
      <name val="Arial"/>
      <family val="2"/>
    </font>
    <font>
      <b/>
      <sz val="9"/>
      <color theme="0"/>
      <name val="Arial"/>
      <family val="2"/>
    </font>
    <font>
      <b/>
      <u/>
      <sz val="16"/>
      <color theme="0"/>
      <name val="Arial"/>
      <family val="2"/>
    </font>
    <font>
      <b/>
      <sz val="9"/>
      <color rgb="FFFF0000"/>
      <name val="Arial"/>
      <family val="2"/>
    </font>
    <font>
      <sz val="24"/>
      <name val="Arial"/>
      <family val="2"/>
    </font>
    <font>
      <sz val="10"/>
      <name val="Arial Narrow"/>
      <family val="2"/>
    </font>
    <font>
      <sz val="10"/>
      <color theme="0"/>
      <name val="Arial"/>
      <family val="2"/>
    </font>
    <font>
      <b/>
      <sz val="4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6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4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 applyProtection="1">
      <protection hidden="1"/>
    </xf>
    <xf numFmtId="0" fontId="6" fillId="0" borderId="2" xfId="0" applyFont="1" applyBorder="1" applyAlignment="1" applyProtection="1">
      <alignment horizontal="right"/>
      <protection hidden="1"/>
    </xf>
    <xf numFmtId="0" fontId="6" fillId="0" borderId="2" xfId="0" applyFont="1" applyBorder="1" applyAlignment="1" applyProtection="1">
      <protection hidden="1"/>
    </xf>
    <xf numFmtId="0" fontId="6" fillId="0" borderId="0" xfId="0" applyFont="1" applyAlignment="1" applyProtection="1">
      <protection hidden="1"/>
    </xf>
    <xf numFmtId="0" fontId="3" fillId="0" borderId="0" xfId="0" applyFont="1" applyAlignment="1" applyProtection="1"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5" fillId="0" borderId="9" xfId="0" applyFont="1" applyBorder="1" applyAlignment="1" applyProtection="1">
      <alignment vertical="center" wrapText="1"/>
      <protection hidden="1"/>
    </xf>
    <xf numFmtId="0" fontId="2" fillId="0" borderId="9" xfId="0" applyFont="1" applyBorder="1" applyAlignment="1" applyProtection="1">
      <alignment vertical="center" wrapText="1"/>
      <protection hidden="1"/>
    </xf>
    <xf numFmtId="0" fontId="5" fillId="0" borderId="10" xfId="0" applyFont="1" applyBorder="1" applyAlignment="1" applyProtection="1">
      <alignment vertical="center" wrapText="1"/>
      <protection hidden="1"/>
    </xf>
    <xf numFmtId="164" fontId="7" fillId="0" borderId="7" xfId="0" applyNumberFormat="1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vertical="center" wrapText="1"/>
      <protection hidden="1"/>
    </xf>
    <xf numFmtId="0" fontId="2" fillId="0" borderId="13" xfId="0" applyFont="1" applyBorder="1" applyAlignment="1" applyProtection="1">
      <alignment vertical="center" wrapText="1"/>
      <protection hidden="1"/>
    </xf>
    <xf numFmtId="0" fontId="5" fillId="0" borderId="14" xfId="0" applyFont="1" applyBorder="1" applyAlignment="1" applyProtection="1">
      <alignment vertical="center" wrapText="1"/>
      <protection hidden="1"/>
    </xf>
    <xf numFmtId="164" fontId="7" fillId="0" borderId="11" xfId="0" applyNumberFormat="1" applyFont="1" applyBorder="1" applyAlignment="1" applyProtection="1">
      <alignment horizontal="center" vertical="center"/>
      <protection hidden="1"/>
    </xf>
    <xf numFmtId="164" fontId="4" fillId="0" borderId="12" xfId="0" applyNumberFormat="1" applyFont="1" applyBorder="1" applyAlignment="1" applyProtection="1">
      <alignment horizontal="center" vertical="center"/>
      <protection locked="0"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vertical="center" wrapText="1"/>
      <protection hidden="1"/>
    </xf>
    <xf numFmtId="0" fontId="5" fillId="0" borderId="17" xfId="0" applyFont="1" applyBorder="1" applyAlignment="1" applyProtection="1">
      <alignment vertical="center" wrapText="1"/>
      <protection hidden="1"/>
    </xf>
    <xf numFmtId="0" fontId="2" fillId="0" borderId="17" xfId="0" applyFont="1" applyBorder="1" applyAlignment="1" applyProtection="1">
      <alignment vertical="center" wrapText="1"/>
      <protection hidden="1"/>
    </xf>
    <xf numFmtId="0" fontId="5" fillId="0" borderId="18" xfId="0" applyFont="1" applyBorder="1" applyAlignment="1" applyProtection="1">
      <alignment vertical="center" wrapText="1"/>
      <protection hidden="1"/>
    </xf>
    <xf numFmtId="164" fontId="4" fillId="0" borderId="16" xfId="0" applyNumberFormat="1" applyFont="1" applyBorder="1" applyAlignment="1" applyProtection="1">
      <alignment horizontal="center" vertical="center"/>
      <protection locked="0" hidden="1"/>
    </xf>
    <xf numFmtId="164" fontId="7" fillId="0" borderId="15" xfId="0" applyNumberFormat="1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11" fillId="0" borderId="19" xfId="0" applyFont="1" applyBorder="1" applyAlignment="1" applyProtection="1">
      <alignment horizontal="right" vertical="center"/>
      <protection hidden="1"/>
    </xf>
    <xf numFmtId="0" fontId="13" fillId="0" borderId="0" xfId="0" applyFont="1" applyProtection="1">
      <protection hidden="1"/>
    </xf>
    <xf numFmtId="0" fontId="2" fillId="0" borderId="3" xfId="0" applyFont="1" applyBorder="1" applyProtection="1">
      <protection hidden="1"/>
    </xf>
    <xf numFmtId="0" fontId="4" fillId="0" borderId="0" xfId="0" applyFont="1"/>
    <xf numFmtId="0" fontId="4" fillId="0" borderId="21" xfId="0" applyFont="1" applyBorder="1"/>
    <xf numFmtId="0" fontId="0" fillId="0" borderId="21" xfId="0" applyBorder="1"/>
    <xf numFmtId="0" fontId="4" fillId="0" borderId="1" xfId="0" applyFont="1" applyBorder="1"/>
    <xf numFmtId="0" fontId="1" fillId="0" borderId="21" xfId="0" applyFont="1" applyBorder="1"/>
    <xf numFmtId="0" fontId="11" fillId="0" borderId="6" xfId="0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14" fontId="0" fillId="0" borderId="0" xfId="0" applyNumberFormat="1" applyAlignment="1" applyProtection="1">
      <alignment horizontal="left"/>
      <protection hidden="1"/>
    </xf>
    <xf numFmtId="49" fontId="0" fillId="0" borderId="0" xfId="0" applyNumberFormat="1" applyProtection="1">
      <protection hidden="1"/>
    </xf>
    <xf numFmtId="0" fontId="0" fillId="0" borderId="24" xfId="0" applyBorder="1" applyProtection="1">
      <protection hidden="1"/>
    </xf>
    <xf numFmtId="0" fontId="24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left"/>
      <protection hidden="1"/>
    </xf>
    <xf numFmtId="14" fontId="2" fillId="0" borderId="6" xfId="0" applyNumberFormat="1" applyFont="1" applyBorder="1" applyAlignment="1" applyProtection="1">
      <alignment horizontal="left"/>
      <protection hidden="1"/>
    </xf>
    <xf numFmtId="49" fontId="2" fillId="0" borderId="6" xfId="0" applyNumberFormat="1" applyFont="1" applyBorder="1" applyAlignment="1" applyProtection="1">
      <alignment horizontal="left"/>
      <protection hidden="1"/>
    </xf>
    <xf numFmtId="0" fontId="0" fillId="0" borderId="6" xfId="0" applyBorder="1" applyAlignment="1" applyProtection="1">
      <alignment horizontal="center"/>
      <protection hidden="1"/>
    </xf>
    <xf numFmtId="1" fontId="2" fillId="0" borderId="6" xfId="0" applyNumberFormat="1" applyFont="1" applyBorder="1" applyAlignment="1" applyProtection="1">
      <alignment horizontal="left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2" xfId="0" applyBorder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vertical="center"/>
      <protection hidden="1"/>
    </xf>
    <xf numFmtId="0" fontId="20" fillId="0" borderId="6" xfId="0" applyFont="1" applyBorder="1" applyAlignment="1" applyProtection="1">
      <alignment horizontal="center" vertical="center"/>
      <protection hidden="1"/>
    </xf>
    <xf numFmtId="0" fontId="22" fillId="0" borderId="6" xfId="0" applyFont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20" fillId="0" borderId="3" xfId="0" applyFont="1" applyFill="1" applyBorder="1" applyAlignment="1" applyProtection="1">
      <alignment horizontal="center" vertical="center"/>
      <protection hidden="1"/>
    </xf>
    <xf numFmtId="0" fontId="20" fillId="0" borderId="6" xfId="0" applyFont="1" applyFill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left"/>
      <protection hidden="1"/>
    </xf>
    <xf numFmtId="0" fontId="4" fillId="0" borderId="23" xfId="0" applyFont="1" applyBorder="1" applyAlignment="1" applyProtection="1">
      <alignment horizontal="left"/>
      <protection hidden="1"/>
    </xf>
    <xf numFmtId="169" fontId="0" fillId="0" borderId="1" xfId="0" applyNumberFormat="1" applyBorder="1" applyAlignment="1" applyProtection="1">
      <alignment horizontal="left"/>
      <protection hidden="1"/>
    </xf>
    <xf numFmtId="0" fontId="4" fillId="0" borderId="24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2" fillId="0" borderId="26" xfId="0" applyFont="1" applyBorder="1" applyProtection="1">
      <protection hidden="1"/>
    </xf>
    <xf numFmtId="0" fontId="0" fillId="0" borderId="23" xfId="0" applyBorder="1" applyProtection="1">
      <protection hidden="1"/>
    </xf>
    <xf numFmtId="0" fontId="11" fillId="0" borderId="2" xfId="0" applyFont="1" applyBorder="1" applyAlignment="1" applyProtection="1">
      <alignment horizontal="right" vertical="center"/>
      <protection hidden="1"/>
    </xf>
    <xf numFmtId="0" fontId="0" fillId="0" borderId="25" xfId="0" applyBorder="1" applyProtection="1"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26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21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1" xfId="0" applyBorder="1" applyProtection="1">
      <protection hidden="1"/>
    </xf>
    <xf numFmtId="0" fontId="13" fillId="0" borderId="25" xfId="0" applyFont="1" applyBorder="1" applyProtection="1">
      <protection hidden="1"/>
    </xf>
    <xf numFmtId="164" fontId="0" fillId="0" borderId="4" xfId="0" applyNumberFormat="1" applyBorder="1" applyAlignment="1" applyProtection="1">
      <alignment horizontal="center"/>
      <protection hidden="1"/>
    </xf>
    <xf numFmtId="0" fontId="4" fillId="0" borderId="22" xfId="0" applyFont="1" applyBorder="1" applyAlignment="1" applyProtection="1">
      <alignment horizontal="center"/>
      <protection hidden="1"/>
    </xf>
    <xf numFmtId="0" fontId="4" fillId="0" borderId="23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7" xfId="0" applyBorder="1"/>
    <xf numFmtId="0" fontId="0" fillId="0" borderId="6" xfId="0" applyBorder="1" applyAlignment="1">
      <alignment horizontal="center"/>
    </xf>
    <xf numFmtId="0" fontId="4" fillId="0" borderId="27" xfId="0" applyFont="1" applyBorder="1"/>
    <xf numFmtId="2" fontId="7" fillId="0" borderId="7" xfId="0" applyNumberFormat="1" applyFont="1" applyBorder="1" applyAlignment="1" applyProtection="1">
      <alignment horizontal="center" vertical="center"/>
      <protection hidden="1"/>
    </xf>
    <xf numFmtId="2" fontId="7" fillId="0" borderId="11" xfId="0" applyNumberFormat="1" applyFont="1" applyBorder="1" applyAlignment="1" applyProtection="1">
      <alignment horizontal="center" vertical="center"/>
      <protection hidden="1"/>
    </xf>
    <xf numFmtId="2" fontId="7" fillId="0" borderId="15" xfId="0" applyNumberFormat="1" applyFont="1" applyBorder="1" applyAlignment="1" applyProtection="1">
      <alignment horizontal="center" vertical="center"/>
      <protection hidden="1"/>
    </xf>
    <xf numFmtId="2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4" fillId="0" borderId="13" xfId="0" applyNumberFormat="1" applyFont="1" applyBorder="1" applyAlignment="1" applyProtection="1">
      <alignment horizontal="center" vertical="center"/>
      <protection hidden="1"/>
    </xf>
    <xf numFmtId="2" fontId="4" fillId="0" borderId="12" xfId="0" applyNumberFormat="1" applyFont="1" applyBorder="1" applyAlignment="1" applyProtection="1">
      <alignment horizontal="center" vertical="center"/>
      <protection hidden="1"/>
    </xf>
    <xf numFmtId="2" fontId="4" fillId="0" borderId="16" xfId="0" applyNumberFormat="1" applyFont="1" applyBorder="1" applyAlignment="1" applyProtection="1">
      <alignment horizontal="center" vertical="center"/>
      <protection hidden="1"/>
    </xf>
    <xf numFmtId="2" fontId="4" fillId="0" borderId="17" xfId="0" applyNumberFormat="1" applyFont="1" applyBorder="1" applyAlignment="1" applyProtection="1">
      <alignment horizontal="center" vertical="center"/>
      <protection hidden="1"/>
    </xf>
    <xf numFmtId="164" fontId="4" fillId="0" borderId="8" xfId="0" applyNumberFormat="1" applyFont="1" applyBorder="1" applyAlignment="1" applyProtection="1">
      <alignment horizontal="center" vertical="center"/>
      <protection locked="0" hidden="1"/>
    </xf>
    <xf numFmtId="164" fontId="4" fillId="0" borderId="10" xfId="0" applyNumberFormat="1" applyFont="1" applyBorder="1" applyAlignment="1" applyProtection="1">
      <alignment horizontal="center" vertical="center"/>
      <protection locked="0" hidden="1"/>
    </xf>
    <xf numFmtId="164" fontId="4" fillId="0" borderId="14" xfId="0" applyNumberFormat="1" applyFont="1" applyBorder="1" applyAlignment="1" applyProtection="1">
      <alignment horizontal="center" vertical="center"/>
      <protection locked="0" hidden="1"/>
    </xf>
    <xf numFmtId="164" fontId="4" fillId="0" borderId="18" xfId="0" applyNumberFormat="1" applyFont="1" applyBorder="1" applyAlignment="1" applyProtection="1">
      <alignment horizontal="center" vertical="center"/>
      <protection locked="0" hidden="1"/>
    </xf>
    <xf numFmtId="2" fontId="4" fillId="0" borderId="8" xfId="0" applyNumberFormat="1" applyFont="1" applyBorder="1" applyAlignment="1" applyProtection="1">
      <alignment horizontal="center" vertical="center"/>
      <protection hidden="1"/>
    </xf>
    <xf numFmtId="2" fontId="4" fillId="0" borderId="9" xfId="0" applyNumberFormat="1" applyFont="1" applyBorder="1" applyAlignment="1" applyProtection="1">
      <alignment horizontal="center" vertical="center"/>
      <protection hidden="1"/>
    </xf>
    <xf numFmtId="2" fontId="4" fillId="0" borderId="10" xfId="0" applyNumberFormat="1" applyFont="1" applyBorder="1" applyAlignment="1" applyProtection="1">
      <alignment horizontal="center" vertical="center"/>
      <protection hidden="1"/>
    </xf>
    <xf numFmtId="2" fontId="4" fillId="0" borderId="14" xfId="0" applyNumberFormat="1" applyFont="1" applyBorder="1" applyAlignment="1" applyProtection="1">
      <alignment horizontal="center" vertical="center"/>
      <protection hidden="1"/>
    </xf>
    <xf numFmtId="2" fontId="4" fillId="0" borderId="18" xfId="0" applyNumberFormat="1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4" fillId="0" borderId="6" xfId="0" applyFont="1" applyBorder="1" applyAlignment="1" applyProtection="1">
      <alignment horizont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164" fontId="4" fillId="0" borderId="12" xfId="0" applyNumberFormat="1" applyFont="1" applyBorder="1" applyAlignment="1" applyProtection="1">
      <alignment horizontal="center" vertical="center"/>
      <protection hidden="1"/>
    </xf>
    <xf numFmtId="0" fontId="7" fillId="0" borderId="19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  <protection locked="0"/>
    </xf>
    <xf numFmtId="1" fontId="0" fillId="0" borderId="6" xfId="0" applyNumberFormat="1" applyBorder="1" applyAlignment="1" applyProtection="1">
      <alignment horizontal="left"/>
      <protection locked="0"/>
    </xf>
    <xf numFmtId="164" fontId="4" fillId="0" borderId="34" xfId="0" applyNumberFormat="1" applyFont="1" applyBorder="1" applyAlignment="1" applyProtection="1">
      <alignment horizontal="center" vertical="center"/>
      <protection locked="0"/>
    </xf>
    <xf numFmtId="164" fontId="4" fillId="0" borderId="35" xfId="0" applyNumberFormat="1" applyFont="1" applyBorder="1" applyAlignment="1" applyProtection="1">
      <alignment horizontal="center" vertical="center"/>
      <protection locked="0"/>
    </xf>
    <xf numFmtId="164" fontId="4" fillId="0" borderId="13" xfId="0" applyNumberFormat="1" applyFont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locked="0"/>
    </xf>
    <xf numFmtId="164" fontId="4" fillId="0" borderId="37" xfId="0" applyNumberFormat="1" applyFont="1" applyBorder="1" applyAlignment="1" applyProtection="1">
      <alignment horizontal="center" vertical="center"/>
      <protection locked="0"/>
    </xf>
    <xf numFmtId="164" fontId="4" fillId="0" borderId="17" xfId="0" applyNumberFormat="1" applyFont="1" applyBorder="1" applyAlignment="1" applyProtection="1">
      <alignment horizontal="center" vertical="center"/>
      <protection locked="0"/>
    </xf>
    <xf numFmtId="164" fontId="4" fillId="0" borderId="38" xfId="0" applyNumberFormat="1" applyFont="1" applyBorder="1" applyAlignment="1" applyProtection="1">
      <alignment horizontal="center" vertical="center"/>
      <protection locked="0"/>
    </xf>
    <xf numFmtId="164" fontId="4" fillId="0" borderId="39" xfId="0" applyNumberFormat="1" applyFont="1" applyBorder="1" applyAlignment="1" applyProtection="1">
      <alignment horizontal="center" vertical="center"/>
      <protection locked="0"/>
    </xf>
    <xf numFmtId="164" fontId="4" fillId="0" borderId="40" xfId="0" applyNumberFormat="1" applyFont="1" applyBorder="1" applyAlignment="1" applyProtection="1">
      <alignment horizontal="center" vertical="center"/>
      <protection locked="0"/>
    </xf>
    <xf numFmtId="164" fontId="4" fillId="0" borderId="12" xfId="0" applyNumberFormat="1" applyFont="1" applyBorder="1" applyAlignment="1" applyProtection="1">
      <alignment horizontal="center" vertical="center"/>
      <protection locked="0"/>
    </xf>
    <xf numFmtId="164" fontId="4" fillId="0" borderId="16" xfId="0" applyNumberFormat="1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2" fontId="4" fillId="0" borderId="44" xfId="0" applyNumberFormat="1" applyFont="1" applyBorder="1" applyAlignment="1" applyProtection="1">
      <alignment horizontal="center" vertical="center"/>
      <protection hidden="1"/>
    </xf>
    <xf numFmtId="164" fontId="4" fillId="0" borderId="44" xfId="0" applyNumberFormat="1" applyFont="1" applyBorder="1" applyAlignment="1" applyProtection="1">
      <alignment horizontal="center" vertical="center"/>
      <protection hidden="1"/>
    </xf>
    <xf numFmtId="1" fontId="4" fillId="0" borderId="45" xfId="0" applyNumberFormat="1" applyFont="1" applyBorder="1" applyAlignment="1" applyProtection="1">
      <alignment horizontal="center" vertical="center"/>
      <protection hidden="1"/>
    </xf>
    <xf numFmtId="1" fontId="4" fillId="0" borderId="46" xfId="0" applyNumberFormat="1" applyFont="1" applyBorder="1" applyAlignment="1" applyProtection="1">
      <alignment horizontal="center" vertical="center"/>
      <protection hidden="1"/>
    </xf>
    <xf numFmtId="2" fontId="4" fillId="0" borderId="47" xfId="0" applyNumberFormat="1" applyFont="1" applyBorder="1" applyAlignment="1" applyProtection="1">
      <alignment horizontal="center" vertical="center"/>
      <protection hidden="1"/>
    </xf>
    <xf numFmtId="164" fontId="4" fillId="0" borderId="47" xfId="0" applyNumberFormat="1" applyFont="1" applyBorder="1" applyAlignment="1" applyProtection="1">
      <alignment horizontal="center" vertical="center"/>
      <protection hidden="1"/>
    </xf>
    <xf numFmtId="1" fontId="4" fillId="0" borderId="48" xfId="0" applyNumberFormat="1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vertical="center"/>
      <protection hidden="1"/>
    </xf>
    <xf numFmtId="0" fontId="31" fillId="0" borderId="50" xfId="0" applyFont="1" applyBorder="1" applyAlignment="1" applyProtection="1">
      <alignment vertical="center" wrapText="1"/>
      <protection hidden="1"/>
    </xf>
    <xf numFmtId="0" fontId="31" fillId="0" borderId="11" xfId="0" applyFont="1" applyBorder="1" applyAlignment="1" applyProtection="1">
      <alignment vertical="center" wrapText="1"/>
      <protection hidden="1"/>
    </xf>
    <xf numFmtId="0" fontId="31" fillId="0" borderId="53" xfId="0" applyFont="1" applyBorder="1" applyAlignment="1" applyProtection="1">
      <alignment vertical="center" wrapText="1"/>
      <protection hidden="1"/>
    </xf>
    <xf numFmtId="169" fontId="0" fillId="0" borderId="6" xfId="0" applyNumberFormat="1" applyBorder="1" applyAlignment="1" applyProtection="1">
      <alignment horizontal="left"/>
      <protection locked="0"/>
    </xf>
    <xf numFmtId="164" fontId="4" fillId="0" borderId="6" xfId="0" applyNumberFormat="1" applyFont="1" applyBorder="1" applyAlignment="1" applyProtection="1">
      <alignment horizontal="center"/>
      <protection hidden="1"/>
    </xf>
    <xf numFmtId="0" fontId="4" fillId="0" borderId="6" xfId="0" applyFont="1" applyBorder="1" applyAlignment="1">
      <alignment horizontal="center"/>
    </xf>
    <xf numFmtId="0" fontId="1" fillId="0" borderId="0" xfId="0" applyFont="1" applyAlignment="1" applyProtection="1">
      <protection hidden="1"/>
    </xf>
    <xf numFmtId="0" fontId="0" fillId="0" borderId="6" xfId="0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19" xfId="0" applyFont="1" applyBorder="1"/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6" xfId="0" applyBorder="1"/>
    <xf numFmtId="0" fontId="2" fillId="0" borderId="5" xfId="0" applyFont="1" applyBorder="1" applyAlignment="1" applyProtection="1">
      <alignment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36" fillId="0" borderId="0" xfId="0" applyFont="1" applyAlignment="1" applyProtection="1">
      <protection hidden="1"/>
    </xf>
    <xf numFmtId="0" fontId="0" fillId="0" borderId="26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0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hidden="1"/>
    </xf>
    <xf numFmtId="0" fontId="31" fillId="0" borderId="58" xfId="0" applyFont="1" applyBorder="1" applyAlignment="1" applyProtection="1">
      <alignment vertical="center" wrapText="1"/>
      <protection hidden="1"/>
    </xf>
    <xf numFmtId="2" fontId="4" fillId="0" borderId="59" xfId="0" applyNumberFormat="1" applyFont="1" applyBorder="1" applyAlignment="1" applyProtection="1">
      <alignment horizontal="center" vertical="center"/>
      <protection hidden="1"/>
    </xf>
    <xf numFmtId="164" fontId="4" fillId="0" borderId="59" xfId="0" applyNumberFormat="1" applyFont="1" applyBorder="1" applyAlignment="1" applyProtection="1">
      <alignment horizontal="center" vertical="center"/>
      <protection hidden="1"/>
    </xf>
    <xf numFmtId="1" fontId="4" fillId="0" borderId="60" xfId="0" applyNumberFormat="1" applyFont="1" applyBorder="1" applyAlignment="1" applyProtection="1">
      <alignment horizontal="center" vertical="center"/>
      <protection hidden="1"/>
    </xf>
    <xf numFmtId="0" fontId="2" fillId="0" borderId="61" xfId="0" applyFont="1" applyBorder="1" applyAlignment="1" applyProtection="1">
      <alignment horizontal="center"/>
      <protection hidden="1"/>
    </xf>
    <xf numFmtId="0" fontId="2" fillId="0" borderId="62" xfId="0" applyFont="1" applyBorder="1" applyAlignment="1" applyProtection="1">
      <protection hidden="1"/>
    </xf>
    <xf numFmtId="0" fontId="4" fillId="0" borderId="62" xfId="0" applyFont="1" applyBorder="1" applyAlignment="1" applyProtection="1">
      <protection hidden="1"/>
    </xf>
    <xf numFmtId="0" fontId="2" fillId="0" borderId="62" xfId="0" applyFont="1" applyBorder="1" applyAlignment="1" applyProtection="1">
      <alignment horizontal="center"/>
      <protection hidden="1"/>
    </xf>
    <xf numFmtId="0" fontId="7" fillId="0" borderId="62" xfId="0" applyFont="1" applyBorder="1" applyAlignment="1" applyProtection="1">
      <alignment horizontal="center" vertical="center"/>
      <protection hidden="1"/>
    </xf>
    <xf numFmtId="0" fontId="7" fillId="0" borderId="63" xfId="0" applyFont="1" applyBorder="1" applyAlignment="1" applyProtection="1">
      <alignment horizontal="center" vertical="center"/>
      <protection hidden="1"/>
    </xf>
    <xf numFmtId="0" fontId="37" fillId="0" borderId="49" xfId="0" applyFont="1" applyBorder="1" applyAlignment="1" applyProtection="1">
      <alignment horizontal="center" vertical="center"/>
      <protection hidden="1"/>
    </xf>
    <xf numFmtId="0" fontId="37" fillId="0" borderId="51" xfId="0" applyFont="1" applyBorder="1" applyAlignment="1" applyProtection="1">
      <alignment horizontal="center" vertical="center"/>
      <protection hidden="1"/>
    </xf>
    <xf numFmtId="0" fontId="37" fillId="0" borderId="52" xfId="0" applyFont="1" applyBorder="1" applyAlignment="1" applyProtection="1">
      <alignment horizontal="center" vertical="center"/>
      <protection hidden="1"/>
    </xf>
    <xf numFmtId="0" fontId="37" fillId="0" borderId="57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protection hidden="1"/>
    </xf>
    <xf numFmtId="0" fontId="7" fillId="0" borderId="4" xfId="0" applyFont="1" applyBorder="1" applyAlignment="1" applyProtection="1">
      <alignment horizontal="right" vertical="center"/>
      <protection hidden="1"/>
    </xf>
    <xf numFmtId="0" fontId="17" fillId="3" borderId="3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0" fillId="4" borderId="5" xfId="0" applyFill="1" applyBorder="1"/>
    <xf numFmtId="0" fontId="14" fillId="4" borderId="5" xfId="0" applyFont="1" applyFill="1" applyBorder="1"/>
    <xf numFmtId="0" fontId="4" fillId="4" borderId="5" xfId="0" applyFont="1" applyFill="1" applyBorder="1"/>
    <xf numFmtId="0" fontId="15" fillId="4" borderId="5" xfId="0" applyFont="1" applyFill="1" applyBorder="1"/>
    <xf numFmtId="0" fontId="32" fillId="4" borderId="5" xfId="0" applyFont="1" applyFill="1" applyBorder="1"/>
    <xf numFmtId="0" fontId="25" fillId="4" borderId="5" xfId="0" applyFont="1" applyFill="1" applyBorder="1"/>
    <xf numFmtId="0" fontId="4" fillId="4" borderId="4" xfId="0" applyFont="1" applyFill="1" applyBorder="1"/>
    <xf numFmtId="0" fontId="1" fillId="4" borderId="5" xfId="0" applyFont="1" applyFill="1" applyBorder="1" applyAlignment="1">
      <alignment vertical="top" wrapText="1"/>
    </xf>
    <xf numFmtId="0" fontId="38" fillId="0" borderId="0" xfId="0" applyFont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19" xfId="0" applyFont="1" applyBorder="1" applyAlignment="1" applyProtection="1">
      <alignment horizontal="center"/>
      <protection hidden="1"/>
    </xf>
    <xf numFmtId="0" fontId="1" fillId="0" borderId="19" xfId="0" quotePrefix="1" applyFont="1" applyBorder="1" applyAlignment="1" applyProtection="1">
      <alignment horizontal="center"/>
      <protection hidden="1"/>
    </xf>
    <xf numFmtId="170" fontId="1" fillId="0" borderId="6" xfId="0" applyNumberFormat="1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top"/>
      <protection hidden="1"/>
    </xf>
    <xf numFmtId="0" fontId="21" fillId="0" borderId="0" xfId="0" applyFont="1" applyAlignment="1" applyProtection="1">
      <alignment horizontal="right" vertical="center"/>
      <protection hidden="1"/>
    </xf>
    <xf numFmtId="0" fontId="2" fillId="0" borderId="23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19" xfId="0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 wrapText="1"/>
      <protection hidden="1"/>
    </xf>
    <xf numFmtId="0" fontId="0" fillId="0" borderId="19" xfId="0" applyBorder="1" applyAlignment="1" applyProtection="1">
      <alignment vertical="center" wrapText="1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5" fillId="0" borderId="25" xfId="0" applyFont="1" applyBorder="1" applyAlignment="1" applyProtection="1">
      <alignment vertical="center" wrapText="1" shrinkToFit="1"/>
      <protection hidden="1"/>
    </xf>
    <xf numFmtId="0" fontId="5" fillId="0" borderId="2" xfId="0" applyFont="1" applyBorder="1" applyAlignment="1" applyProtection="1">
      <alignment vertical="center" wrapText="1" shrinkToFit="1"/>
      <protection hidden="1"/>
    </xf>
    <xf numFmtId="0" fontId="0" fillId="0" borderId="3" xfId="0" applyBorder="1" applyAlignment="1" applyProtection="1">
      <alignment horizontal="center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49" fontId="1" fillId="0" borderId="21" xfId="0" applyNumberFormat="1" applyFont="1" applyBorder="1" applyAlignment="1" applyProtection="1">
      <alignment horizontal="left"/>
      <protection locked="0"/>
    </xf>
    <xf numFmtId="2" fontId="4" fillId="0" borderId="27" xfId="0" applyNumberFormat="1" applyFont="1" applyBorder="1" applyAlignment="1" applyProtection="1">
      <alignment horizontal="left"/>
      <protection locked="0"/>
    </xf>
    <xf numFmtId="14" fontId="7" fillId="0" borderId="6" xfId="0" applyNumberFormat="1" applyFont="1" applyBorder="1" applyAlignment="1" applyProtection="1">
      <alignment horizontal="right" vertical="center" shrinkToFit="1"/>
      <protection hidden="1"/>
    </xf>
    <xf numFmtId="165" fontId="7" fillId="0" borderId="25" xfId="0" applyNumberFormat="1" applyFont="1" applyBorder="1" applyAlignment="1" applyProtection="1">
      <protection hidden="1"/>
    </xf>
    <xf numFmtId="0" fontId="1" fillId="0" borderId="21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4" fillId="0" borderId="22" xfId="0" applyFont="1" applyBorder="1" applyAlignment="1" applyProtection="1">
      <alignment horizontal="left"/>
      <protection hidden="1"/>
    </xf>
    <xf numFmtId="0" fontId="4" fillId="0" borderId="23" xfId="0" applyFont="1" applyBorder="1" applyAlignment="1" applyProtection="1">
      <alignment horizontal="left"/>
      <protection hidden="1"/>
    </xf>
    <xf numFmtId="0" fontId="1" fillId="0" borderId="23" xfId="0" applyFont="1" applyBorder="1" applyAlignment="1" applyProtection="1">
      <alignment horizontal="left"/>
      <protection locked="0"/>
    </xf>
    <xf numFmtId="0" fontId="4" fillId="0" borderId="23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49" fontId="0" fillId="0" borderId="20" xfId="0" applyNumberFormat="1" applyBorder="1" applyAlignment="1" applyProtection="1">
      <alignment horizontal="left"/>
      <protection hidden="1"/>
    </xf>
    <xf numFmtId="49" fontId="0" fillId="0" borderId="0" xfId="0" applyNumberFormat="1" applyBorder="1" applyAlignment="1" applyProtection="1">
      <alignment horizontal="left"/>
      <protection hidden="1"/>
    </xf>
    <xf numFmtId="169" fontId="0" fillId="0" borderId="0" xfId="0" applyNumberFormat="1" applyBorder="1" applyAlignment="1" applyProtection="1">
      <alignment horizontal="left"/>
      <protection locked="0"/>
    </xf>
    <xf numFmtId="169" fontId="0" fillId="0" borderId="21" xfId="0" applyNumberFormat="1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9" fillId="0" borderId="23" xfId="0" applyFont="1" applyBorder="1" applyProtection="1">
      <protection hidden="1"/>
    </xf>
    <xf numFmtId="0" fontId="0" fillId="0" borderId="24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10" fillId="3" borderId="0" xfId="0" applyFont="1" applyFill="1" applyAlignment="1" applyProtection="1">
      <alignment horizontal="center"/>
      <protection hidden="1"/>
    </xf>
    <xf numFmtId="0" fontId="8" fillId="3" borderId="0" xfId="0" applyFont="1" applyFill="1" applyAlignment="1" applyProtection="1">
      <alignment horizontal="center"/>
      <protection hidden="1"/>
    </xf>
    <xf numFmtId="0" fontId="5" fillId="0" borderId="24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left"/>
    </xf>
    <xf numFmtId="0" fontId="9" fillId="0" borderId="26" xfId="0" applyFont="1" applyBorder="1" applyAlignment="1" applyProtection="1">
      <alignment horizontal="left"/>
      <protection hidden="1"/>
    </xf>
    <xf numFmtId="0" fontId="9" fillId="0" borderId="24" xfId="0" applyFont="1" applyBorder="1" applyAlignment="1" applyProtection="1">
      <alignment horizontal="left"/>
      <protection hidden="1"/>
    </xf>
    <xf numFmtId="0" fontId="0" fillId="0" borderId="26" xfId="0" applyBorder="1" applyAlignment="1" applyProtection="1">
      <alignment horizontal="left"/>
      <protection hidden="1"/>
    </xf>
    <xf numFmtId="0" fontId="0" fillId="0" borderId="24" xfId="0" applyBorder="1" applyAlignment="1" applyProtection="1">
      <alignment horizontal="left"/>
      <protection hidden="1"/>
    </xf>
    <xf numFmtId="49" fontId="4" fillId="0" borderId="20" xfId="0" applyNumberFormat="1" applyFont="1" applyBorder="1" applyAlignment="1" applyProtection="1">
      <alignment horizontal="left"/>
      <protection hidden="1"/>
    </xf>
    <xf numFmtId="49" fontId="4" fillId="0" borderId="0" xfId="0" applyNumberFormat="1" applyFont="1" applyBorder="1" applyAlignment="1" applyProtection="1">
      <alignment horizontal="left"/>
      <protection hidden="1"/>
    </xf>
    <xf numFmtId="0" fontId="1" fillId="0" borderId="24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protection locked="0"/>
    </xf>
    <xf numFmtId="0" fontId="1" fillId="0" borderId="26" xfId="0" applyFont="1" applyBorder="1" applyAlignment="1" applyProtection="1">
      <protection hidden="1"/>
    </xf>
    <xf numFmtId="0" fontId="4" fillId="0" borderId="24" xfId="0" applyFont="1" applyBorder="1" applyAlignment="1" applyProtection="1">
      <protection hidden="1"/>
    </xf>
    <xf numFmtId="167" fontId="20" fillId="0" borderId="25" xfId="0" applyNumberFormat="1" applyFont="1" applyBorder="1" applyAlignment="1" applyProtection="1">
      <alignment horizontal="center" vertical="center"/>
      <protection hidden="1"/>
    </xf>
    <xf numFmtId="167" fontId="20" fillId="0" borderId="19" xfId="0" applyNumberFormat="1" applyFont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21" xfId="0" applyFont="1" applyBorder="1" applyAlignment="1" applyProtection="1">
      <alignment vertical="center"/>
      <protection hidden="1"/>
    </xf>
    <xf numFmtId="0" fontId="20" fillId="0" borderId="25" xfId="0" applyFont="1" applyBorder="1" applyAlignment="1" applyProtection="1">
      <alignment vertical="center"/>
      <protection hidden="1"/>
    </xf>
    <xf numFmtId="0" fontId="20" fillId="0" borderId="2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19" xfId="0" applyFont="1" applyBorder="1" applyAlignment="1" applyProtection="1">
      <alignment horizontal="right" vertical="center"/>
      <protection hidden="1"/>
    </xf>
    <xf numFmtId="0" fontId="18" fillId="0" borderId="25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/>
      <protection hidden="1"/>
    </xf>
    <xf numFmtId="0" fontId="18" fillId="0" borderId="19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5" fillId="0" borderId="25" xfId="0" applyFont="1" applyBorder="1" applyAlignment="1" applyProtection="1">
      <alignment vertical="center" wrapText="1" shrinkToFit="1"/>
      <protection hidden="1"/>
    </xf>
    <xf numFmtId="0" fontId="5" fillId="0" borderId="2" xfId="0" applyFont="1" applyBorder="1" applyAlignment="1" applyProtection="1">
      <alignment vertical="center" wrapText="1" shrinkToFit="1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" fillId="0" borderId="24" xfId="0" applyFont="1" applyBorder="1" applyAlignment="1" applyProtection="1">
      <alignment horizontal="center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164" fontId="13" fillId="0" borderId="19" xfId="0" applyNumberFormat="1" applyFont="1" applyBorder="1" applyAlignment="1" applyProtection="1">
      <alignment horizontal="center" vertical="center"/>
      <protection hidden="1"/>
    </xf>
    <xf numFmtId="0" fontId="23" fillId="0" borderId="26" xfId="0" applyFont="1" applyBorder="1" applyAlignment="1" applyProtection="1">
      <alignment horizontal="center" vertical="center" shrinkToFit="1"/>
      <protection hidden="1"/>
    </xf>
    <xf numFmtId="0" fontId="23" fillId="0" borderId="27" xfId="0" applyFont="1" applyBorder="1" applyAlignment="1" applyProtection="1">
      <alignment horizontal="center" vertical="center" shrinkToFit="1"/>
      <protection hidden="1"/>
    </xf>
    <xf numFmtId="0" fontId="23" fillId="0" borderId="22" xfId="0" applyFont="1" applyBorder="1" applyAlignment="1" applyProtection="1">
      <alignment horizontal="center" vertical="center" shrinkToFit="1"/>
      <protection hidden="1"/>
    </xf>
    <xf numFmtId="0" fontId="23" fillId="0" borderId="1" xfId="0" applyFont="1" applyBorder="1" applyAlignment="1" applyProtection="1">
      <alignment horizontal="center" vertical="center" shrinkToFit="1"/>
      <protection hidden="1"/>
    </xf>
    <xf numFmtId="166" fontId="2" fillId="0" borderId="0" xfId="0" applyNumberFormat="1" applyFont="1" applyBorder="1" applyAlignment="1" applyProtection="1">
      <alignment horizontal="left" shrinkToFit="1"/>
      <protection hidden="1"/>
    </xf>
    <xf numFmtId="166" fontId="2" fillId="0" borderId="21" xfId="0" applyNumberFormat="1" applyFont="1" applyBorder="1" applyAlignment="1" applyProtection="1">
      <alignment horizontal="left" shrinkToFit="1"/>
      <protection hidden="1"/>
    </xf>
    <xf numFmtId="0" fontId="5" fillId="0" borderId="25" xfId="0" applyFont="1" applyBorder="1" applyAlignment="1" applyProtection="1">
      <alignment horizontal="center" vertical="center"/>
      <protection hidden="1"/>
    </xf>
    <xf numFmtId="0" fontId="5" fillId="0" borderId="19" xfId="0" applyFont="1" applyBorder="1" applyAlignment="1" applyProtection="1">
      <alignment horizontal="center" vertical="center"/>
      <protection hidden="1"/>
    </xf>
    <xf numFmtId="168" fontId="5" fillId="0" borderId="6" xfId="0" applyNumberFormat="1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18" fillId="0" borderId="23" xfId="0" applyFont="1" applyBorder="1" applyAlignment="1" applyProtection="1">
      <alignment horizontal="center"/>
      <protection hidden="1"/>
    </xf>
    <xf numFmtId="0" fontId="29" fillId="0" borderId="2" xfId="0" applyFont="1" applyBorder="1" applyAlignment="1" applyProtection="1">
      <alignment horizont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left"/>
      <protection hidden="1"/>
    </xf>
    <xf numFmtId="0" fontId="2" fillId="0" borderId="24" xfId="0" applyFont="1" applyBorder="1" applyAlignment="1" applyProtection="1">
      <alignment horizontal="left"/>
      <protection hidden="1"/>
    </xf>
    <xf numFmtId="0" fontId="2" fillId="0" borderId="27" xfId="0" applyFont="1" applyBorder="1" applyAlignment="1" applyProtection="1">
      <alignment horizontal="left"/>
      <protection hidden="1"/>
    </xf>
    <xf numFmtId="0" fontId="2" fillId="0" borderId="20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2" fillId="0" borderId="21" xfId="0" applyFont="1" applyBorder="1" applyAlignment="1" applyProtection="1">
      <alignment horizontal="left"/>
      <protection hidden="1"/>
    </xf>
    <xf numFmtId="169" fontId="2" fillId="0" borderId="22" xfId="0" applyNumberFormat="1" applyFont="1" applyBorder="1" applyAlignment="1" applyProtection="1">
      <alignment horizontal="left"/>
      <protection hidden="1"/>
    </xf>
    <xf numFmtId="169" fontId="2" fillId="0" borderId="23" xfId="0" applyNumberFormat="1" applyFont="1" applyBorder="1" applyAlignment="1" applyProtection="1">
      <alignment horizontal="left"/>
      <protection hidden="1"/>
    </xf>
    <xf numFmtId="169" fontId="2" fillId="0" borderId="1" xfId="0" applyNumberFormat="1" applyFont="1" applyBorder="1" applyAlignment="1" applyProtection="1">
      <alignment horizontal="left"/>
      <protection hidden="1"/>
    </xf>
    <xf numFmtId="0" fontId="12" fillId="0" borderId="26" xfId="0" applyFont="1" applyBorder="1" applyAlignment="1" applyProtection="1">
      <alignment horizontal="center" vertical="center"/>
      <protection locked="0" hidden="1"/>
    </xf>
    <xf numFmtId="0" fontId="12" fillId="0" borderId="27" xfId="0" applyFont="1" applyBorder="1" applyAlignment="1" applyProtection="1">
      <alignment horizontal="center" vertical="center"/>
      <protection locked="0" hidden="1"/>
    </xf>
    <xf numFmtId="0" fontId="12" fillId="0" borderId="20" xfId="0" applyFont="1" applyBorder="1" applyAlignment="1" applyProtection="1">
      <alignment horizontal="center" vertical="center"/>
      <protection locked="0" hidden="1"/>
    </xf>
    <xf numFmtId="0" fontId="12" fillId="0" borderId="21" xfId="0" applyFont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shrinkToFit="1"/>
      <protection hidden="1"/>
    </xf>
    <xf numFmtId="0" fontId="4" fillId="0" borderId="21" xfId="0" applyFont="1" applyBorder="1" applyAlignment="1" applyProtection="1">
      <alignment shrinkToFit="1"/>
      <protection hidden="1"/>
    </xf>
    <xf numFmtId="0" fontId="2" fillId="0" borderId="23" xfId="0" applyFont="1" applyBorder="1" applyAlignment="1" applyProtection="1">
      <alignment shrinkToFit="1"/>
      <protection hidden="1"/>
    </xf>
    <xf numFmtId="0" fontId="2" fillId="0" borderId="1" xfId="0" applyFont="1" applyBorder="1" applyAlignment="1" applyProtection="1">
      <alignment shrinkToFit="1"/>
      <protection hidden="1"/>
    </xf>
    <xf numFmtId="0" fontId="4" fillId="0" borderId="24" xfId="0" applyFont="1" applyBorder="1" applyAlignment="1" applyProtection="1">
      <alignment shrinkToFit="1"/>
      <protection hidden="1"/>
    </xf>
    <xf numFmtId="0" fontId="4" fillId="0" borderId="27" xfId="0" applyFont="1" applyBorder="1" applyAlignment="1" applyProtection="1">
      <alignment shrinkToFit="1"/>
      <protection hidden="1"/>
    </xf>
    <xf numFmtId="0" fontId="2" fillId="0" borderId="0" xfId="0" applyFont="1" applyBorder="1" applyAlignment="1" applyProtection="1">
      <alignment shrinkToFit="1"/>
      <protection hidden="1"/>
    </xf>
    <xf numFmtId="0" fontId="2" fillId="0" borderId="21" xfId="0" applyFont="1" applyBorder="1" applyAlignment="1" applyProtection="1">
      <alignment shrinkToFi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9" fillId="0" borderId="26" xfId="0" applyFont="1" applyFill="1" applyBorder="1" applyAlignment="1" applyProtection="1">
      <alignment horizontal="center"/>
      <protection hidden="1"/>
    </xf>
    <xf numFmtId="0" fontId="9" fillId="0" borderId="24" xfId="0" applyFont="1" applyFill="1" applyBorder="1" applyAlignment="1" applyProtection="1">
      <alignment horizontal="center"/>
      <protection hidden="1"/>
    </xf>
    <xf numFmtId="0" fontId="9" fillId="0" borderId="27" xfId="0" applyFont="1" applyFill="1" applyBorder="1" applyAlignment="1" applyProtection="1">
      <alignment horizontal="center"/>
      <protection hidden="1"/>
    </xf>
    <xf numFmtId="0" fontId="18" fillId="0" borderId="22" xfId="0" applyFont="1" applyFill="1" applyBorder="1" applyAlignment="1" applyProtection="1">
      <alignment horizontal="center"/>
      <protection hidden="1"/>
    </xf>
    <xf numFmtId="0" fontId="18" fillId="0" borderId="23" xfId="0" applyFont="1" applyFill="1" applyBorder="1" applyAlignment="1" applyProtection="1">
      <alignment horizontal="center"/>
      <protection hidden="1"/>
    </xf>
    <xf numFmtId="0" fontId="18" fillId="0" borderId="1" xfId="0" applyFont="1" applyFill="1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left" vertical="center"/>
      <protection hidden="1"/>
    </xf>
    <xf numFmtId="0" fontId="7" fillId="0" borderId="6" xfId="0" applyFont="1" applyBorder="1" applyAlignment="1" applyProtection="1">
      <alignment horizontal="left" vertical="center" shrinkToFit="1"/>
      <protection hidden="1"/>
    </xf>
    <xf numFmtId="0" fontId="39" fillId="0" borderId="3" xfId="0" applyFont="1" applyBorder="1" applyAlignment="1" applyProtection="1">
      <alignment horizontal="center" vertical="center" wrapText="1"/>
      <protection hidden="1"/>
    </xf>
    <xf numFmtId="0" fontId="39" fillId="0" borderId="4" xfId="0" applyFont="1" applyBorder="1" applyAlignment="1" applyProtection="1">
      <alignment horizontal="center" vertical="center" wrapText="1"/>
      <protection hidden="1"/>
    </xf>
    <xf numFmtId="0" fontId="2" fillId="0" borderId="25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6" fillId="0" borderId="25" xfId="0" applyFont="1" applyBorder="1" applyAlignment="1" applyProtection="1">
      <alignment horizontal="left"/>
      <protection hidden="1"/>
    </xf>
    <xf numFmtId="0" fontId="6" fillId="0" borderId="2" xfId="0" applyFont="1" applyBorder="1" applyAlignment="1" applyProtection="1">
      <alignment horizontal="left"/>
      <protection hidden="1"/>
    </xf>
    <xf numFmtId="0" fontId="7" fillId="0" borderId="2" xfId="0" applyFont="1" applyBorder="1" applyAlignment="1" applyProtection="1">
      <protection hidden="1"/>
    </xf>
    <xf numFmtId="0" fontId="28" fillId="0" borderId="23" xfId="0" applyFont="1" applyBorder="1" applyAlignment="1" applyProtection="1">
      <alignment horizontal="center" vertical="center" shrinkToFit="1"/>
      <protection hidden="1"/>
    </xf>
    <xf numFmtId="0" fontId="28" fillId="0" borderId="0" xfId="0" applyFont="1" applyBorder="1" applyAlignment="1" applyProtection="1">
      <alignment vertical="center"/>
      <protection hidden="1"/>
    </xf>
    <xf numFmtId="0" fontId="28" fillId="0" borderId="21" xfId="0" applyFont="1" applyBorder="1" applyAlignment="1" applyProtection="1">
      <alignment vertical="center"/>
      <protection hidden="1"/>
    </xf>
    <xf numFmtId="0" fontId="28" fillId="0" borderId="23" xfId="0" applyFont="1" applyBorder="1" applyAlignment="1" applyProtection="1">
      <alignment vertical="center"/>
      <protection hidden="1"/>
    </xf>
    <xf numFmtId="0" fontId="28" fillId="0" borderId="1" xfId="0" applyFont="1" applyBorder="1" applyAlignment="1" applyProtection="1">
      <alignment vertical="center"/>
      <protection hidden="1"/>
    </xf>
    <xf numFmtId="0" fontId="28" fillId="0" borderId="23" xfId="0" applyFont="1" applyBorder="1" applyAlignment="1" applyProtection="1">
      <alignment horizontal="right" vertical="center"/>
      <protection hidden="1"/>
    </xf>
    <xf numFmtId="165" fontId="7" fillId="0" borderId="2" xfId="0" applyNumberFormat="1" applyFont="1" applyBorder="1" applyAlignment="1" applyProtection="1">
      <alignment horizontal="right"/>
      <protection hidden="1"/>
    </xf>
    <xf numFmtId="165" fontId="7" fillId="0" borderId="19" xfId="0" applyNumberFormat="1" applyFont="1" applyBorder="1" applyAlignment="1" applyProtection="1">
      <alignment horizontal="right"/>
      <protection hidden="1"/>
    </xf>
    <xf numFmtId="0" fontId="28" fillId="0" borderId="23" xfId="0" applyFont="1" applyBorder="1" applyAlignment="1" applyProtection="1">
      <alignment vertical="center" shrinkToFit="1"/>
      <protection hidden="1"/>
    </xf>
    <xf numFmtId="0" fontId="24" fillId="0" borderId="25" xfId="0" applyFont="1" applyBorder="1" applyAlignment="1" applyProtection="1">
      <alignment horizontal="center" vertical="center"/>
      <protection hidden="1"/>
    </xf>
    <xf numFmtId="0" fontId="24" fillId="0" borderId="19" xfId="0" applyFont="1" applyBorder="1" applyAlignment="1" applyProtection="1">
      <alignment horizontal="center" vertical="center"/>
      <protection hidden="1"/>
    </xf>
    <xf numFmtId="0" fontId="11" fillId="0" borderId="23" xfId="0" applyFont="1" applyBorder="1" applyAlignment="1" applyProtection="1">
      <alignment horizontal="right" vertical="center"/>
      <protection hidden="1"/>
    </xf>
    <xf numFmtId="0" fontId="7" fillId="0" borderId="6" xfId="0" applyFont="1" applyBorder="1" applyAlignment="1" applyProtection="1">
      <protection hidden="1"/>
    </xf>
    <xf numFmtId="0" fontId="11" fillId="0" borderId="23" xfId="0" applyFont="1" applyBorder="1" applyAlignment="1" applyProtection="1">
      <alignment horizontal="left" vertical="center" shrinkToFit="1"/>
      <protection hidden="1"/>
    </xf>
    <xf numFmtId="165" fontId="7" fillId="0" borderId="2" xfId="0" applyNumberFormat="1" applyFont="1" applyBorder="1" applyAlignment="1" applyProtection="1">
      <alignment horizontal="center"/>
      <protection hidden="1"/>
    </xf>
    <xf numFmtId="165" fontId="7" fillId="0" borderId="19" xfId="0" applyNumberFormat="1" applyFont="1" applyBorder="1" applyAlignment="1" applyProtection="1">
      <alignment horizontal="center"/>
      <protection hidden="1"/>
    </xf>
    <xf numFmtId="0" fontId="1" fillId="0" borderId="2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4" fillId="5" borderId="6" xfId="0" applyFont="1" applyFill="1" applyBorder="1" applyAlignment="1">
      <alignment horizontal="center"/>
    </xf>
    <xf numFmtId="0" fontId="33" fillId="5" borderId="6" xfId="0" applyFont="1" applyFill="1" applyBorder="1" applyAlignment="1">
      <alignment horizontal="center"/>
    </xf>
  </cellXfs>
  <cellStyles count="1">
    <cellStyle name="Standard" xfId="0" builtinId="0"/>
  </cellStyles>
  <dxfs count="13"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9</xdr:row>
      <xdr:rowOff>38100</xdr:rowOff>
    </xdr:from>
    <xdr:to>
      <xdr:col>15</xdr:col>
      <xdr:colOff>647700</xdr:colOff>
      <xdr:row>9</xdr:row>
      <xdr:rowOff>219075</xdr:rowOff>
    </xdr:to>
    <xdr:sp macro="[0]!SortDatenBeginner.SortDatenBeginner" textlink="">
      <xdr:nvSpPr>
        <xdr:cNvPr id="2049" name="Rectangle 1"/>
        <xdr:cNvSpPr>
          <a:spLocks noChangeArrowheads="1"/>
        </xdr:cNvSpPr>
      </xdr:nvSpPr>
      <xdr:spPr bwMode="auto">
        <a:xfrm>
          <a:off x="13095817" y="1879600"/>
          <a:ext cx="590550" cy="1809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SORT</a:t>
          </a:r>
          <a:endParaRPr lang="de-DE"/>
        </a:p>
      </xdr:txBody>
    </xdr:sp>
    <xdr:clientData/>
  </xdr:twoCellAnchor>
  <xdr:twoCellAnchor>
    <xdr:from>
      <xdr:col>15</xdr:col>
      <xdr:colOff>57150</xdr:colOff>
      <xdr:row>69</xdr:row>
      <xdr:rowOff>38100</xdr:rowOff>
    </xdr:from>
    <xdr:to>
      <xdr:col>15</xdr:col>
      <xdr:colOff>647700</xdr:colOff>
      <xdr:row>69</xdr:row>
      <xdr:rowOff>219075</xdr:rowOff>
    </xdr:to>
    <xdr:sp macro="[0]!SortDatenKlasse3.SortDatenKlasse3" textlink="">
      <xdr:nvSpPr>
        <xdr:cNvPr id="2169" name="Rectangle 6"/>
        <xdr:cNvSpPr>
          <a:spLocks noChangeArrowheads="1"/>
        </xdr:cNvSpPr>
      </xdr:nvSpPr>
      <xdr:spPr bwMode="auto">
        <a:xfrm>
          <a:off x="13058775" y="11906250"/>
          <a:ext cx="590550" cy="1809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SORT</a:t>
          </a:r>
          <a:endParaRPr lang="de-DE"/>
        </a:p>
      </xdr:txBody>
    </xdr:sp>
    <xdr:clientData/>
  </xdr:twoCellAnchor>
  <xdr:twoCellAnchor>
    <xdr:from>
      <xdr:col>15</xdr:col>
      <xdr:colOff>38100</xdr:colOff>
      <xdr:row>49</xdr:row>
      <xdr:rowOff>38100</xdr:rowOff>
    </xdr:from>
    <xdr:to>
      <xdr:col>15</xdr:col>
      <xdr:colOff>628650</xdr:colOff>
      <xdr:row>49</xdr:row>
      <xdr:rowOff>219075</xdr:rowOff>
    </xdr:to>
    <xdr:sp macro="[0]!SortDatenKlasse2.SortDatenKlasse2" textlink="">
      <xdr:nvSpPr>
        <xdr:cNvPr id="2055" name="Rectangle 7"/>
        <xdr:cNvSpPr>
          <a:spLocks noChangeArrowheads="1"/>
        </xdr:cNvSpPr>
      </xdr:nvSpPr>
      <xdr:spPr bwMode="auto">
        <a:xfrm>
          <a:off x="13039725" y="8572500"/>
          <a:ext cx="590550" cy="1809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SORT</a:t>
          </a:r>
          <a:endParaRPr lang="de-DE"/>
        </a:p>
      </xdr:txBody>
    </xdr:sp>
    <xdr:clientData/>
  </xdr:twoCellAnchor>
  <xdr:twoCellAnchor>
    <xdr:from>
      <xdr:col>15</xdr:col>
      <xdr:colOff>57150</xdr:colOff>
      <xdr:row>29</xdr:row>
      <xdr:rowOff>38100</xdr:rowOff>
    </xdr:from>
    <xdr:to>
      <xdr:col>15</xdr:col>
      <xdr:colOff>647700</xdr:colOff>
      <xdr:row>29</xdr:row>
      <xdr:rowOff>219075</xdr:rowOff>
    </xdr:to>
    <xdr:sp macro="[0]!SortDatenKlasse1.SortDatenKlasse1" textlink="">
      <xdr:nvSpPr>
        <xdr:cNvPr id="2056" name="Rectangle 8"/>
        <xdr:cNvSpPr>
          <a:spLocks noChangeArrowheads="1"/>
        </xdr:cNvSpPr>
      </xdr:nvSpPr>
      <xdr:spPr bwMode="auto">
        <a:xfrm>
          <a:off x="13058775" y="5238750"/>
          <a:ext cx="590550" cy="1809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SORT</a:t>
          </a:r>
          <a:endParaRPr lang="de-DE"/>
        </a:p>
      </xdr:txBody>
    </xdr:sp>
    <xdr:clientData/>
  </xdr:twoCellAnchor>
  <xdr:twoCellAnchor>
    <xdr:from>
      <xdr:col>16</xdr:col>
      <xdr:colOff>133350</xdr:colOff>
      <xdr:row>0</xdr:row>
      <xdr:rowOff>104775</xdr:rowOff>
    </xdr:from>
    <xdr:to>
      <xdr:col>17</xdr:col>
      <xdr:colOff>361950</xdr:colOff>
      <xdr:row>1</xdr:row>
      <xdr:rowOff>133350</xdr:rowOff>
    </xdr:to>
    <xdr:sp macro="[0]!DeleteTest.DeleteTest" textlink="">
      <xdr:nvSpPr>
        <xdr:cNvPr id="2384" name="Rectangle 1"/>
        <xdr:cNvSpPr>
          <a:spLocks noChangeArrowheads="1"/>
        </xdr:cNvSpPr>
      </xdr:nvSpPr>
      <xdr:spPr bwMode="auto">
        <a:xfrm>
          <a:off x="13811250" y="104775"/>
          <a:ext cx="1438275" cy="4095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Teilnehmerdaten löschen!</a:t>
          </a:r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269413</xdr:colOff>
      <xdr:row>0</xdr:row>
      <xdr:rowOff>16950</xdr:rowOff>
    </xdr:from>
    <xdr:to>
      <xdr:col>25</xdr:col>
      <xdr:colOff>421640</xdr:colOff>
      <xdr:row>1</xdr:row>
      <xdr:rowOff>68808</xdr:rowOff>
    </xdr:to>
    <xdr:sp macro="[0]!SortListeGesamt.SortListeGesamt" textlink="">
      <xdr:nvSpPr>
        <xdr:cNvPr id="1025" name="Text Box 1"/>
        <xdr:cNvSpPr txBox="1">
          <a:spLocks noChangeArrowheads="1"/>
        </xdr:cNvSpPr>
      </xdr:nvSpPr>
      <xdr:spPr bwMode="auto">
        <a:xfrm>
          <a:off x="13614996" y="16950"/>
          <a:ext cx="1083561" cy="4857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SORTIEREN!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(nach Gesamt)</a:t>
          </a:r>
        </a:p>
      </xdr:txBody>
    </xdr:sp>
    <xdr:clientData/>
  </xdr:twoCellAnchor>
  <xdr:twoCellAnchor>
    <xdr:from>
      <xdr:col>26</xdr:col>
      <xdr:colOff>3400</xdr:colOff>
      <xdr:row>0</xdr:row>
      <xdr:rowOff>16950</xdr:rowOff>
    </xdr:from>
    <xdr:to>
      <xdr:col>28</xdr:col>
      <xdr:colOff>158518</xdr:colOff>
      <xdr:row>1</xdr:row>
      <xdr:rowOff>68808</xdr:rowOff>
    </xdr:to>
    <xdr:sp macro="[0]!SortListePlatz.SortListePlatz" textlink="">
      <xdr:nvSpPr>
        <xdr:cNvPr id="3" name="Text Box 1"/>
        <xdr:cNvSpPr txBox="1">
          <a:spLocks noChangeArrowheads="1"/>
        </xdr:cNvSpPr>
      </xdr:nvSpPr>
      <xdr:spPr bwMode="auto">
        <a:xfrm>
          <a:off x="14745983" y="16950"/>
          <a:ext cx="1086452" cy="4857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SORTIEREN!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(nach Platz)</a:t>
          </a:r>
        </a:p>
      </xdr:txBody>
    </xdr:sp>
    <xdr:clientData/>
  </xdr:twoCellAnchor>
  <xdr:twoCellAnchor>
    <xdr:from>
      <xdr:col>21</xdr:col>
      <xdr:colOff>62421</xdr:colOff>
      <xdr:row>0</xdr:row>
      <xdr:rowOff>20136</xdr:rowOff>
    </xdr:from>
    <xdr:to>
      <xdr:col>23</xdr:col>
      <xdr:colOff>217540</xdr:colOff>
      <xdr:row>1</xdr:row>
      <xdr:rowOff>74640</xdr:rowOff>
    </xdr:to>
    <xdr:sp macro="[0]!SortListeLos.SortListeLos" textlink="">
      <xdr:nvSpPr>
        <xdr:cNvPr id="4" name="Text Box 1"/>
        <xdr:cNvSpPr txBox="1">
          <a:spLocks noChangeArrowheads="1"/>
        </xdr:cNvSpPr>
      </xdr:nvSpPr>
      <xdr:spPr bwMode="auto">
        <a:xfrm>
          <a:off x="12476671" y="20136"/>
          <a:ext cx="1086452" cy="488421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SORTIEREN!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(nach Los)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269413</xdr:colOff>
      <xdr:row>0</xdr:row>
      <xdr:rowOff>16950</xdr:rowOff>
    </xdr:from>
    <xdr:to>
      <xdr:col>25</xdr:col>
      <xdr:colOff>421640</xdr:colOff>
      <xdr:row>1</xdr:row>
      <xdr:rowOff>68808</xdr:rowOff>
    </xdr:to>
    <xdr:sp macro="[0]!SortListeGesamt.SortListeGesamt" textlink="">
      <xdr:nvSpPr>
        <xdr:cNvPr id="2" name="Text Box 1"/>
        <xdr:cNvSpPr txBox="1">
          <a:spLocks noChangeArrowheads="1"/>
        </xdr:cNvSpPr>
      </xdr:nvSpPr>
      <xdr:spPr bwMode="auto">
        <a:xfrm>
          <a:off x="13613938" y="16950"/>
          <a:ext cx="1085677" cy="480483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SORTIEREN!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(nach Gesamt)</a:t>
          </a:r>
        </a:p>
      </xdr:txBody>
    </xdr:sp>
    <xdr:clientData/>
  </xdr:twoCellAnchor>
  <xdr:twoCellAnchor>
    <xdr:from>
      <xdr:col>26</xdr:col>
      <xdr:colOff>3400</xdr:colOff>
      <xdr:row>0</xdr:row>
      <xdr:rowOff>16950</xdr:rowOff>
    </xdr:from>
    <xdr:to>
      <xdr:col>28</xdr:col>
      <xdr:colOff>158518</xdr:colOff>
      <xdr:row>1</xdr:row>
      <xdr:rowOff>68808</xdr:rowOff>
    </xdr:to>
    <xdr:sp macro="[0]!SortListePlatz.SortListePlatz" textlink="">
      <xdr:nvSpPr>
        <xdr:cNvPr id="3" name="Text Box 1"/>
        <xdr:cNvSpPr txBox="1">
          <a:spLocks noChangeArrowheads="1"/>
        </xdr:cNvSpPr>
      </xdr:nvSpPr>
      <xdr:spPr bwMode="auto">
        <a:xfrm>
          <a:off x="14748100" y="16950"/>
          <a:ext cx="1088568" cy="480483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SORTIEREN!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(nach Platz)</a:t>
          </a:r>
        </a:p>
      </xdr:txBody>
    </xdr:sp>
    <xdr:clientData/>
  </xdr:twoCellAnchor>
  <xdr:twoCellAnchor>
    <xdr:from>
      <xdr:col>21</xdr:col>
      <xdr:colOff>62421</xdr:colOff>
      <xdr:row>0</xdr:row>
      <xdr:rowOff>20136</xdr:rowOff>
    </xdr:from>
    <xdr:to>
      <xdr:col>23</xdr:col>
      <xdr:colOff>217540</xdr:colOff>
      <xdr:row>1</xdr:row>
      <xdr:rowOff>74640</xdr:rowOff>
    </xdr:to>
    <xdr:sp macro="[0]!SortListeLos.SortListeLos" textlink="">
      <xdr:nvSpPr>
        <xdr:cNvPr id="4" name="Text Box 1"/>
        <xdr:cNvSpPr txBox="1">
          <a:spLocks noChangeArrowheads="1"/>
        </xdr:cNvSpPr>
      </xdr:nvSpPr>
      <xdr:spPr bwMode="auto">
        <a:xfrm>
          <a:off x="12473496" y="20136"/>
          <a:ext cx="1088569" cy="483129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SORTIEREN!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(nach Los)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269413</xdr:colOff>
      <xdr:row>0</xdr:row>
      <xdr:rowOff>16950</xdr:rowOff>
    </xdr:from>
    <xdr:to>
      <xdr:col>25</xdr:col>
      <xdr:colOff>421640</xdr:colOff>
      <xdr:row>1</xdr:row>
      <xdr:rowOff>68808</xdr:rowOff>
    </xdr:to>
    <xdr:sp macro="[0]!SortListeGesamt.SortListeGesamt" textlink="">
      <xdr:nvSpPr>
        <xdr:cNvPr id="2" name="Text Box 1"/>
        <xdr:cNvSpPr txBox="1">
          <a:spLocks noChangeArrowheads="1"/>
        </xdr:cNvSpPr>
      </xdr:nvSpPr>
      <xdr:spPr bwMode="auto">
        <a:xfrm>
          <a:off x="13613938" y="16950"/>
          <a:ext cx="1085677" cy="480483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SORTIEREN!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(nach Gesamt)</a:t>
          </a:r>
        </a:p>
      </xdr:txBody>
    </xdr:sp>
    <xdr:clientData/>
  </xdr:twoCellAnchor>
  <xdr:twoCellAnchor>
    <xdr:from>
      <xdr:col>26</xdr:col>
      <xdr:colOff>3400</xdr:colOff>
      <xdr:row>0</xdr:row>
      <xdr:rowOff>16950</xdr:rowOff>
    </xdr:from>
    <xdr:to>
      <xdr:col>28</xdr:col>
      <xdr:colOff>158518</xdr:colOff>
      <xdr:row>1</xdr:row>
      <xdr:rowOff>68808</xdr:rowOff>
    </xdr:to>
    <xdr:sp macro="[0]!SortListePlatz.SortListePlatz" textlink="">
      <xdr:nvSpPr>
        <xdr:cNvPr id="3" name="Text Box 1"/>
        <xdr:cNvSpPr txBox="1">
          <a:spLocks noChangeArrowheads="1"/>
        </xdr:cNvSpPr>
      </xdr:nvSpPr>
      <xdr:spPr bwMode="auto">
        <a:xfrm>
          <a:off x="14748100" y="16950"/>
          <a:ext cx="1088568" cy="480483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SORTIEREN!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(nach Platz)</a:t>
          </a:r>
        </a:p>
      </xdr:txBody>
    </xdr:sp>
    <xdr:clientData/>
  </xdr:twoCellAnchor>
  <xdr:twoCellAnchor>
    <xdr:from>
      <xdr:col>21</xdr:col>
      <xdr:colOff>62421</xdr:colOff>
      <xdr:row>0</xdr:row>
      <xdr:rowOff>20136</xdr:rowOff>
    </xdr:from>
    <xdr:to>
      <xdr:col>23</xdr:col>
      <xdr:colOff>217540</xdr:colOff>
      <xdr:row>1</xdr:row>
      <xdr:rowOff>74640</xdr:rowOff>
    </xdr:to>
    <xdr:sp macro="[0]!SortListeLos.SortListeLos" textlink="">
      <xdr:nvSpPr>
        <xdr:cNvPr id="4" name="Text Box 1"/>
        <xdr:cNvSpPr txBox="1">
          <a:spLocks noChangeArrowheads="1"/>
        </xdr:cNvSpPr>
      </xdr:nvSpPr>
      <xdr:spPr bwMode="auto">
        <a:xfrm>
          <a:off x="12473496" y="20136"/>
          <a:ext cx="1088569" cy="483129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SORTIEREN!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(nach Los)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269413</xdr:colOff>
      <xdr:row>0</xdr:row>
      <xdr:rowOff>16950</xdr:rowOff>
    </xdr:from>
    <xdr:to>
      <xdr:col>25</xdr:col>
      <xdr:colOff>421640</xdr:colOff>
      <xdr:row>1</xdr:row>
      <xdr:rowOff>68808</xdr:rowOff>
    </xdr:to>
    <xdr:sp macro="[0]!SortListeK3Gesamt.SortListeK3Gesamt" textlink="">
      <xdr:nvSpPr>
        <xdr:cNvPr id="2" name="Text Box 1"/>
        <xdr:cNvSpPr txBox="1">
          <a:spLocks noChangeArrowheads="1"/>
        </xdr:cNvSpPr>
      </xdr:nvSpPr>
      <xdr:spPr bwMode="auto">
        <a:xfrm>
          <a:off x="13613938" y="16950"/>
          <a:ext cx="1085677" cy="480483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SORTIEREN!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(nach Gesamt)</a:t>
          </a:r>
        </a:p>
      </xdr:txBody>
    </xdr:sp>
    <xdr:clientData/>
  </xdr:twoCellAnchor>
  <xdr:twoCellAnchor>
    <xdr:from>
      <xdr:col>26</xdr:col>
      <xdr:colOff>3400</xdr:colOff>
      <xdr:row>0</xdr:row>
      <xdr:rowOff>16950</xdr:rowOff>
    </xdr:from>
    <xdr:to>
      <xdr:col>28</xdr:col>
      <xdr:colOff>158518</xdr:colOff>
      <xdr:row>1</xdr:row>
      <xdr:rowOff>68808</xdr:rowOff>
    </xdr:to>
    <xdr:sp macro="[0]!SortListeK3Platz.SortListeK3Platz" textlink="">
      <xdr:nvSpPr>
        <xdr:cNvPr id="3" name="Text Box 1"/>
        <xdr:cNvSpPr txBox="1">
          <a:spLocks noChangeArrowheads="1"/>
        </xdr:cNvSpPr>
      </xdr:nvSpPr>
      <xdr:spPr bwMode="auto">
        <a:xfrm>
          <a:off x="14748100" y="16950"/>
          <a:ext cx="1088568" cy="480483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SORTIEREN!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(nach Platz)</a:t>
          </a:r>
        </a:p>
      </xdr:txBody>
    </xdr:sp>
    <xdr:clientData/>
  </xdr:twoCellAnchor>
  <xdr:twoCellAnchor>
    <xdr:from>
      <xdr:col>21</xdr:col>
      <xdr:colOff>62421</xdr:colOff>
      <xdr:row>0</xdr:row>
      <xdr:rowOff>20136</xdr:rowOff>
    </xdr:from>
    <xdr:to>
      <xdr:col>23</xdr:col>
      <xdr:colOff>217540</xdr:colOff>
      <xdr:row>1</xdr:row>
      <xdr:rowOff>74640</xdr:rowOff>
    </xdr:to>
    <xdr:sp macro="[0]!SortListeK3Los.SortListeK3Los" textlink="">
      <xdr:nvSpPr>
        <xdr:cNvPr id="4" name="Text Box 1"/>
        <xdr:cNvSpPr txBox="1">
          <a:spLocks noChangeArrowheads="1"/>
        </xdr:cNvSpPr>
      </xdr:nvSpPr>
      <xdr:spPr bwMode="auto">
        <a:xfrm>
          <a:off x="12473496" y="20136"/>
          <a:ext cx="1088569" cy="483129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SORTIEREN!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(nach Los)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1</xdr:row>
      <xdr:rowOff>47625</xdr:rowOff>
    </xdr:from>
    <xdr:to>
      <xdr:col>10</xdr:col>
      <xdr:colOff>2828925</xdr:colOff>
      <xdr:row>1</xdr:row>
      <xdr:rowOff>219075</xdr:rowOff>
    </xdr:to>
    <xdr:sp macro="[0]!SortUebungen" textlink="">
      <xdr:nvSpPr>
        <xdr:cNvPr id="2" name="Rechteck 1"/>
        <xdr:cNvSpPr/>
      </xdr:nvSpPr>
      <xdr:spPr bwMode="auto">
        <a:xfrm>
          <a:off x="9201150" y="304800"/>
          <a:ext cx="2790825" cy="171450"/>
        </a:xfrm>
        <a:prstGeom prst="rect">
          <a:avLst/>
        </a:prstGeom>
        <a:solidFill>
          <a:srgbClr val="FFFF00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de-DE" sz="1100" b="1"/>
            <a:t>Reihenfolge der Einzel-Übungen sortieren!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A31"/>
  <sheetViews>
    <sheetView showGridLines="0" workbookViewId="0">
      <pane ySplit="2" topLeftCell="A54" activePane="bottomLeft" state="frozen"/>
      <selection pane="bottomLeft" activeCell="A3" sqref="A3"/>
    </sheetView>
  </sheetViews>
  <sheetFormatPr baseColWidth="10" defaultRowHeight="12.75"/>
  <cols>
    <col min="1" max="1" width="200.7109375" customWidth="1"/>
  </cols>
  <sheetData>
    <row r="1" spans="1:1" ht="23.25">
      <c r="A1" s="202" t="s">
        <v>228</v>
      </c>
    </row>
    <row r="2" spans="1:1">
      <c r="A2" s="203" t="s">
        <v>42</v>
      </c>
    </row>
    <row r="3" spans="1:1">
      <c r="A3" s="204"/>
    </row>
    <row r="4" spans="1:1" ht="12.75" customHeight="1">
      <c r="A4" s="205" t="s">
        <v>41</v>
      </c>
    </row>
    <row r="5" spans="1:1" s="41" customFormat="1" ht="12.75" customHeight="1">
      <c r="A5" s="206"/>
    </row>
    <row r="6" spans="1:1" ht="12.75" customHeight="1">
      <c r="A6" s="207" t="s">
        <v>213</v>
      </c>
    </row>
    <row r="7" spans="1:1" ht="12.75" customHeight="1">
      <c r="A7" s="208"/>
    </row>
    <row r="8" spans="1:1" ht="12.75" customHeight="1">
      <c r="A8" s="208" t="s">
        <v>216</v>
      </c>
    </row>
    <row r="9" spans="1:1" ht="12.75" customHeight="1">
      <c r="A9" s="208" t="s">
        <v>217</v>
      </c>
    </row>
    <row r="10" spans="1:1" ht="12.75" customHeight="1">
      <c r="A10" s="208" t="s">
        <v>215</v>
      </c>
    </row>
    <row r="11" spans="1:1" ht="12.75" customHeight="1">
      <c r="A11" s="208"/>
    </row>
    <row r="12" spans="1:1" ht="50.1" customHeight="1">
      <c r="A12" s="211" t="s">
        <v>214</v>
      </c>
    </row>
    <row r="13" spans="1:1">
      <c r="A13" s="211"/>
    </row>
    <row r="14" spans="1:1" ht="12.75" customHeight="1">
      <c r="A14" s="208" t="s">
        <v>212</v>
      </c>
    </row>
    <row r="15" spans="1:1" ht="12.75" customHeight="1">
      <c r="A15" s="206"/>
    </row>
    <row r="16" spans="1:1" ht="12.75" customHeight="1">
      <c r="A16" s="204"/>
    </row>
    <row r="17" spans="1:1" ht="12.75" customHeight="1">
      <c r="A17" s="204"/>
    </row>
    <row r="18" spans="1:1" ht="12.75" customHeight="1">
      <c r="A18" s="204"/>
    </row>
    <row r="19" spans="1:1" ht="12.75" customHeight="1">
      <c r="A19" s="207"/>
    </row>
    <row r="20" spans="1:1" ht="12.75" customHeight="1">
      <c r="A20" s="209"/>
    </row>
    <row r="21" spans="1:1" ht="12.75" customHeight="1">
      <c r="A21" s="205"/>
    </row>
    <row r="22" spans="1:1" ht="12.75" customHeight="1">
      <c r="A22" s="208"/>
    </row>
    <row r="23" spans="1:1" s="2" customFormat="1" ht="12.75" customHeight="1">
      <c r="A23" s="208"/>
    </row>
    <row r="24" spans="1:1" s="2" customFormat="1" ht="12.75" customHeight="1">
      <c r="A24" s="208"/>
    </row>
    <row r="25" spans="1:1" ht="12.75" customHeight="1">
      <c r="A25" s="208"/>
    </row>
    <row r="26" spans="1:1" ht="12.75" customHeight="1">
      <c r="A26" s="208"/>
    </row>
    <row r="27" spans="1:1" ht="12.75" customHeight="1">
      <c r="A27" s="208"/>
    </row>
    <row r="28" spans="1:1" ht="12.75" customHeight="1">
      <c r="A28" s="208"/>
    </row>
    <row r="29" spans="1:1" ht="12.75" customHeight="1">
      <c r="A29" s="208"/>
    </row>
    <row r="30" spans="1:1" ht="12.75" customHeight="1">
      <c r="A30" s="208"/>
    </row>
    <row r="31" spans="1:1" s="41" customFormat="1" ht="12.75" customHeight="1">
      <c r="A31" s="210"/>
    </row>
  </sheetData>
  <sheetProtection password="C900" sheet="1" objects="1" scenarios="1"/>
  <phoneticPr fontId="0" type="noConversion"/>
  <printOptions horizontalCentered="1"/>
  <pageMargins left="0.59055118110236227" right="0.59055118110236227" top="0.59055118110236227" bottom="0.78740157480314965" header="0.19685039370078741" footer="0.39370078740157483"/>
  <pageSetup paperSize="9" scale="97" fitToHeight="0" orientation="landscape" r:id="rId1"/>
  <headerFooter alignWithMargins="0">
    <oddFooter>&amp;LVorlage: HSVRM / Sören Marquardt
&amp;D/&amp;T&amp;C&amp;F
&amp;A&amp;RSeite: 
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Tabelle11">
    <pageSetUpPr fitToPage="1"/>
  </sheetPr>
  <dimension ref="A1:T168"/>
  <sheetViews>
    <sheetView showGridLines="0" zoomScale="90" zoomScaleNormal="90" workbookViewId="0">
      <pane xSplit="6" ySplit="4" topLeftCell="G5" activePane="bottomRight" state="frozen"/>
      <selection pane="topRight" activeCell="G1" sqref="G1"/>
      <selection pane="bottomLeft" activeCell="A6" sqref="A6"/>
      <selection pane="bottomRight" activeCell="G5" sqref="G5"/>
    </sheetView>
  </sheetViews>
  <sheetFormatPr baseColWidth="10" defaultColWidth="7" defaultRowHeight="12.75"/>
  <cols>
    <col min="1" max="1" width="19.5703125" style="3" bestFit="1" customWidth="1"/>
    <col min="2" max="2" width="17.85546875" style="3" bestFit="1" customWidth="1"/>
    <col min="3" max="3" width="15.7109375" style="3" customWidth="1"/>
    <col min="4" max="4" width="10.7109375" style="3" customWidth="1"/>
    <col min="5" max="5" width="13" style="3" bestFit="1" customWidth="1"/>
    <col min="6" max="6" width="18.140625" style="3" bestFit="1" customWidth="1"/>
    <col min="7" max="17" width="5.7109375" style="3" customWidth="1"/>
    <col min="18" max="18" width="10.140625" style="3" bestFit="1" customWidth="1"/>
    <col min="19" max="19" width="5.140625" style="3" bestFit="1" customWidth="1"/>
    <col min="20" max="20" width="6.7109375" style="3" bestFit="1" customWidth="1"/>
    <col min="21" max="16384" width="7" style="3"/>
  </cols>
  <sheetData>
    <row r="1" spans="1:20" s="200" customFormat="1" ht="26.25">
      <c r="A1" s="361" t="str">
        <f>"HSVRM Obedience: "&amp;Dateneingabe!C6&amp;""</f>
        <v xml:space="preserve">HSVRM Obedience: Vereinsprüfung 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59" t="s">
        <v>185</v>
      </c>
      <c r="O1" s="359"/>
      <c r="P1" s="359"/>
      <c r="Q1" s="359"/>
      <c r="R1" s="359"/>
      <c r="S1" s="359"/>
      <c r="T1" s="359"/>
    </row>
    <row r="2" spans="1:20" s="6" customFormat="1" ht="20.100000000000001" customHeight="1">
      <c r="A2" s="360" t="str">
        <f>"Veranstalter: "&amp;Dateneingabe!C5</f>
        <v>Veranstalter: VSG Offenbach</v>
      </c>
      <c r="B2" s="360"/>
      <c r="C2" s="360"/>
      <c r="D2" s="360"/>
      <c r="E2" s="360"/>
      <c r="F2" s="360" t="str">
        <f>"LR: "&amp;Dateneingabe!I4</f>
        <v>LR: Conny Hupka</v>
      </c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233" t="s">
        <v>229</v>
      </c>
      <c r="R2" s="362">
        <f>Dateneingabe!C7</f>
        <v>42239</v>
      </c>
      <c r="S2" s="362"/>
      <c r="T2" s="363"/>
    </row>
    <row r="3" spans="1:20" ht="13.5" thickBot="1">
      <c r="A3" s="3" t="str">
        <f>'Hinweise - bitte beachten!!!'!A1:A1&amp;" - "&amp;'Hinweise - bitte beachten!!!'!A2:A2</f>
        <v>HSVRM Obedience Auswertung - Version 2013 v4.2 - erstellt von Sören Marquardt für den Hundesportverband Rhein-Main (HSVRM)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20" ht="16.5" thickBot="1">
      <c r="A4" s="190" t="s">
        <v>186</v>
      </c>
      <c r="B4" s="191" t="s">
        <v>8</v>
      </c>
      <c r="C4" s="192" t="s">
        <v>11</v>
      </c>
      <c r="D4" s="192" t="s">
        <v>13</v>
      </c>
      <c r="E4" s="191" t="s">
        <v>5</v>
      </c>
      <c r="F4" s="192" t="s">
        <v>12</v>
      </c>
      <c r="G4" s="193">
        <f>IF('Liste Beginner'!H$4="","",'Liste Beginner'!H$4)</f>
        <v>1</v>
      </c>
      <c r="H4" s="193">
        <f>IF('Liste Beginner'!I$4="","",'Liste Beginner'!I$4)</f>
        <v>2</v>
      </c>
      <c r="I4" s="193">
        <f>IF('Liste Beginner'!J$4="","",'Liste Beginner'!J$4)</f>
        <v>3</v>
      </c>
      <c r="J4" s="193">
        <f>IF('Liste Beginner'!K$4="","",'Liste Beginner'!K$4)</f>
        <v>4</v>
      </c>
      <c r="K4" s="193">
        <f>IF('Liste Beginner'!L$4="","",'Liste Beginner'!L$4)</f>
        <v>5</v>
      </c>
      <c r="L4" s="193">
        <f>IF('Liste Beginner'!M$4="","",'Liste Beginner'!M$4)</f>
        <v>6</v>
      </c>
      <c r="M4" s="193">
        <f>IF('Liste Beginner'!N$4="","",'Liste Beginner'!N$4)</f>
        <v>7</v>
      </c>
      <c r="N4" s="193">
        <f>IF('Liste Beginner'!O$4="","",'Liste Beginner'!O$4)</f>
        <v>8</v>
      </c>
      <c r="O4" s="193">
        <f>IF('Liste Beginner'!P$4="","",'Liste Beginner'!P$4)</f>
        <v>9</v>
      </c>
      <c r="P4" s="193">
        <f>IF('Liste Beginner'!Q$4="","",'Liste Beginner'!Q$4)</f>
        <v>10</v>
      </c>
      <c r="Q4" s="193" t="str">
        <f>IF('Liste Beginner'!R$4="","",'Liste Beginner'!R$4)</f>
        <v/>
      </c>
      <c r="R4" s="194" t="s">
        <v>7</v>
      </c>
      <c r="S4" s="194" t="s">
        <v>14</v>
      </c>
      <c r="T4" s="195" t="s">
        <v>4</v>
      </c>
    </row>
    <row r="5" spans="1:20" s="118" customFormat="1" ht="21" customHeight="1">
      <c r="A5" s="199" t="str">
        <f>IF('Liste Beginner'!A8="","",'Liste Beginner'!A8&amp;" / "&amp;'Liste Beginner'!B8&amp;" / Beginner")</f>
        <v>1 /  / Beginner</v>
      </c>
      <c r="B5" s="186" t="str">
        <f>IF('Liste Beginner'!C8="","",'Liste Beginner'!C8)</f>
        <v>Jennifer Wagner</v>
      </c>
      <c r="C5" s="186" t="str">
        <f>IF('Liste Beginner'!D8="","",'Liste Beginner'!D8)</f>
        <v>VSGO</v>
      </c>
      <c r="D5" s="186" t="str">
        <f>IF('Liste Beginner'!E8="","",'Liste Beginner'!E8)</f>
        <v>HSVRM</v>
      </c>
      <c r="E5" s="186" t="str">
        <f>IF('Liste Beginner'!F8="","",'Liste Beginner'!F8)</f>
        <v>Futurbe Flying High</v>
      </c>
      <c r="F5" s="186" t="str">
        <f>IF('Liste Beginner'!G8="","",'Liste Beginner'!G8)</f>
        <v>Border Collie</v>
      </c>
      <c r="G5" s="187">
        <f>IF('Liste Beginner'!H8="","",'Liste Beginner'!H8)</f>
        <v>10</v>
      </c>
      <c r="H5" s="187">
        <f>IF('Liste Beginner'!I8="","",'Liste Beginner'!I8)</f>
        <v>10</v>
      </c>
      <c r="I5" s="187">
        <f>IF('Liste Beginner'!J8="","",'Liste Beginner'!J8)</f>
        <v>9</v>
      </c>
      <c r="J5" s="187">
        <f>IF('Liste Beginner'!K8="","",'Liste Beginner'!K8)</f>
        <v>10</v>
      </c>
      <c r="K5" s="187">
        <f>IF('Liste Beginner'!L8="","",'Liste Beginner'!L8)</f>
        <v>9.5</v>
      </c>
      <c r="L5" s="187">
        <f>IF('Liste Beginner'!M8="","",'Liste Beginner'!M8)</f>
        <v>10</v>
      </c>
      <c r="M5" s="187">
        <f>IF('Liste Beginner'!N8="","",'Liste Beginner'!N8)</f>
        <v>9.5</v>
      </c>
      <c r="N5" s="187">
        <f>IF('Liste Beginner'!O8="","",'Liste Beginner'!O8)</f>
        <v>9</v>
      </c>
      <c r="O5" s="187">
        <f>IF('Liste Beginner'!P8="","",'Liste Beginner'!P8)</f>
        <v>10</v>
      </c>
      <c r="P5" s="187">
        <f>IF('Liste Beginner'!Q8="","",'Liste Beginner'!Q8)</f>
        <v>10</v>
      </c>
      <c r="Q5" s="187" t="str">
        <f>IF('Liste Beginner'!R8="","",'Liste Beginner'!R8)</f>
        <v/>
      </c>
      <c r="R5" s="187">
        <f>'Liste Beginner'!S8</f>
        <v>272</v>
      </c>
      <c r="S5" s="188" t="str">
        <f>'Liste Beginner'!T8</f>
        <v>V</v>
      </c>
      <c r="T5" s="189">
        <f>'Liste Beginner'!U8</f>
        <v>1</v>
      </c>
    </row>
    <row r="6" spans="1:20" s="118" customFormat="1" ht="21" customHeight="1">
      <c r="A6" s="197" t="str">
        <f>IF('Liste Beginner'!A9="","",'Liste Beginner'!A9&amp;" / "&amp;'Liste Beginner'!B9&amp;" / Beginner")</f>
        <v>2 /  / Beginner</v>
      </c>
      <c r="B6" s="156" t="str">
        <f>IF('Liste Beginner'!C9="","",'Liste Beginner'!C9)</f>
        <v>Christiane Blaha</v>
      </c>
      <c r="C6" s="156" t="str">
        <f>IF('Liste Beginner'!D9="","",'Liste Beginner'!D9)</f>
        <v>VSGO</v>
      </c>
      <c r="D6" s="156" t="str">
        <f>IF('Liste Beginner'!E9="","",'Liste Beginner'!E9)</f>
        <v>HSVRM</v>
      </c>
      <c r="E6" s="156" t="str">
        <f>IF('Liste Beginner'!F9="","",'Liste Beginner'!F9)</f>
        <v>Amy</v>
      </c>
      <c r="F6" s="156" t="str">
        <f>IF('Liste Beginner'!G9="","",'Liste Beginner'!G9)</f>
        <v>Entlebucher Sennenhund</v>
      </c>
      <c r="G6" s="105">
        <f>IF('Liste Beginner'!H9="","",'Liste Beginner'!H9)</f>
        <v>10</v>
      </c>
      <c r="H6" s="105">
        <f>IF('Liste Beginner'!I9="","",'Liste Beginner'!I9)</f>
        <v>9.5</v>
      </c>
      <c r="I6" s="105">
        <f>IF('Liste Beginner'!J9="","",'Liste Beginner'!J9)</f>
        <v>10</v>
      </c>
      <c r="J6" s="105">
        <f>IF('Liste Beginner'!K9="","",'Liste Beginner'!K9)</f>
        <v>9</v>
      </c>
      <c r="K6" s="105">
        <f>IF('Liste Beginner'!L9="","",'Liste Beginner'!L9)</f>
        <v>9.5</v>
      </c>
      <c r="L6" s="105">
        <f>IF('Liste Beginner'!M9="","",'Liste Beginner'!M9)</f>
        <v>10</v>
      </c>
      <c r="M6" s="105">
        <f>IF('Liste Beginner'!N9="","",'Liste Beginner'!N9)</f>
        <v>9</v>
      </c>
      <c r="N6" s="105">
        <f>IF('Liste Beginner'!O9="","",'Liste Beginner'!O9)</f>
        <v>9.5</v>
      </c>
      <c r="O6" s="105">
        <f>IF('Liste Beginner'!P9="","",'Liste Beginner'!P9)</f>
        <v>10</v>
      </c>
      <c r="P6" s="105">
        <f>IF('Liste Beginner'!Q9="","",'Liste Beginner'!Q9)</f>
        <v>10</v>
      </c>
      <c r="Q6" s="105" t="str">
        <f>IF('Liste Beginner'!R9="","",'Liste Beginner'!R9)</f>
        <v/>
      </c>
      <c r="R6" s="105">
        <f>'Liste Beginner'!S9</f>
        <v>271</v>
      </c>
      <c r="S6" s="126" t="str">
        <f>'Liste Beginner'!T9</f>
        <v>V</v>
      </c>
      <c r="T6" s="150">
        <f>'Liste Beginner'!U9</f>
        <v>2</v>
      </c>
    </row>
    <row r="7" spans="1:20" s="118" customFormat="1" ht="21" customHeight="1">
      <c r="A7" s="197" t="str">
        <f>IF('Liste Beginner'!A10="","",'Liste Beginner'!A10&amp;" / "&amp;'Liste Beginner'!B10&amp;" / Beginner")</f>
        <v>3 /  / Beginner</v>
      </c>
      <c r="B7" s="156" t="str">
        <f>IF('Liste Beginner'!C10="","",'Liste Beginner'!C10)</f>
        <v>Hanna Pfeiffer</v>
      </c>
      <c r="C7" s="156" t="str">
        <f>IF('Liste Beginner'!D10="","",'Liste Beginner'!D10)</f>
        <v>VSGO</v>
      </c>
      <c r="D7" s="156" t="str">
        <f>IF('Liste Beginner'!E10="","",'Liste Beginner'!E10)</f>
        <v>HSVRM</v>
      </c>
      <c r="E7" s="156" t="str">
        <f>IF('Liste Beginner'!F10="","",'Liste Beginner'!F10)</f>
        <v>Nele</v>
      </c>
      <c r="F7" s="156" t="str">
        <f>IF('Liste Beginner'!G10="","",'Liste Beginner'!G10)</f>
        <v>Mix</v>
      </c>
      <c r="G7" s="105">
        <f>IF('Liste Beginner'!H10="","",'Liste Beginner'!H10)</f>
        <v>9.5</v>
      </c>
      <c r="H7" s="105">
        <f>IF('Liste Beginner'!I10="","",'Liste Beginner'!I10)</f>
        <v>10</v>
      </c>
      <c r="I7" s="105">
        <f>IF('Liste Beginner'!J10="","",'Liste Beginner'!J10)</f>
        <v>0</v>
      </c>
      <c r="J7" s="105">
        <f>IF('Liste Beginner'!K10="","",'Liste Beginner'!K10)</f>
        <v>8.5</v>
      </c>
      <c r="K7" s="105">
        <f>IF('Liste Beginner'!L10="","",'Liste Beginner'!L10)</f>
        <v>9.5</v>
      </c>
      <c r="L7" s="105">
        <f>IF('Liste Beginner'!M10="","",'Liste Beginner'!M10)</f>
        <v>9.5</v>
      </c>
      <c r="M7" s="105">
        <f>IF('Liste Beginner'!N10="","",'Liste Beginner'!N10)</f>
        <v>10</v>
      </c>
      <c r="N7" s="105">
        <f>IF('Liste Beginner'!O10="","",'Liste Beginner'!O10)</f>
        <v>8</v>
      </c>
      <c r="O7" s="105">
        <f>IF('Liste Beginner'!P10="","",'Liste Beginner'!P10)</f>
        <v>10</v>
      </c>
      <c r="P7" s="105">
        <f>IF('Liste Beginner'!Q10="","",'Liste Beginner'!Q10)</f>
        <v>7.5</v>
      </c>
      <c r="Q7" s="105" t="str">
        <f>IF('Liste Beginner'!R10="","",'Liste Beginner'!R10)</f>
        <v/>
      </c>
      <c r="R7" s="105">
        <f>'Liste Beginner'!S10</f>
        <v>230</v>
      </c>
      <c r="S7" s="126" t="str">
        <f>'Liste Beginner'!T10</f>
        <v>V</v>
      </c>
      <c r="T7" s="150">
        <f>'Liste Beginner'!U10</f>
        <v>3</v>
      </c>
    </row>
    <row r="8" spans="1:20" s="118" customFormat="1" ht="21" customHeight="1">
      <c r="A8" s="197" t="str">
        <f>IF('Liste Beginner'!A11="","",'Liste Beginner'!A11&amp;" / "&amp;'Liste Beginner'!B11&amp;" / Beginner")</f>
        <v/>
      </c>
      <c r="B8" s="156" t="str">
        <f>IF('Liste Beginner'!C11="","",'Liste Beginner'!C11)</f>
        <v/>
      </c>
      <c r="C8" s="156" t="str">
        <f>IF('Liste Beginner'!D11="","",'Liste Beginner'!D11)</f>
        <v/>
      </c>
      <c r="D8" s="156" t="str">
        <f>IF('Liste Beginner'!E11="","",'Liste Beginner'!E11)</f>
        <v/>
      </c>
      <c r="E8" s="156" t="str">
        <f>IF('Liste Beginner'!F11="","",'Liste Beginner'!F11)</f>
        <v/>
      </c>
      <c r="F8" s="156" t="str">
        <f>IF('Liste Beginner'!G11="","",'Liste Beginner'!G11)</f>
        <v/>
      </c>
      <c r="G8" s="105" t="str">
        <f>IF('Liste Beginner'!H11="","",'Liste Beginner'!H11)</f>
        <v/>
      </c>
      <c r="H8" s="105" t="str">
        <f>IF('Liste Beginner'!I11="","",'Liste Beginner'!I11)</f>
        <v/>
      </c>
      <c r="I8" s="105" t="str">
        <f>IF('Liste Beginner'!J11="","",'Liste Beginner'!J11)</f>
        <v/>
      </c>
      <c r="J8" s="105" t="str">
        <f>IF('Liste Beginner'!K11="","",'Liste Beginner'!K11)</f>
        <v/>
      </c>
      <c r="K8" s="105" t="str">
        <f>IF('Liste Beginner'!L11="","",'Liste Beginner'!L11)</f>
        <v/>
      </c>
      <c r="L8" s="105" t="str">
        <f>IF('Liste Beginner'!M11="","",'Liste Beginner'!M11)</f>
        <v/>
      </c>
      <c r="M8" s="105" t="str">
        <f>IF('Liste Beginner'!N11="","",'Liste Beginner'!N11)</f>
        <v/>
      </c>
      <c r="N8" s="105" t="str">
        <f>IF('Liste Beginner'!O11="","",'Liste Beginner'!O11)</f>
        <v/>
      </c>
      <c r="O8" s="105" t="str">
        <f>IF('Liste Beginner'!P11="","",'Liste Beginner'!P11)</f>
        <v/>
      </c>
      <c r="P8" s="105" t="str">
        <f>IF('Liste Beginner'!Q11="","",'Liste Beginner'!Q11)</f>
        <v/>
      </c>
      <c r="Q8" s="105" t="str">
        <f>IF('Liste Beginner'!R11="","",'Liste Beginner'!R11)</f>
        <v/>
      </c>
      <c r="R8" s="105">
        <f>'Liste Beginner'!S11</f>
        <v>0</v>
      </c>
      <c r="S8" s="126" t="str">
        <f>'Liste Beginner'!T11</f>
        <v/>
      </c>
      <c r="T8" s="150">
        <f>'Liste Beginner'!U11</f>
        <v>0</v>
      </c>
    </row>
    <row r="9" spans="1:20" s="118" customFormat="1" ht="21" customHeight="1">
      <c r="A9" s="197" t="str">
        <f>IF('Liste Beginner'!A12="","",'Liste Beginner'!A12&amp;" / "&amp;'Liste Beginner'!B12&amp;" / Beginner")</f>
        <v/>
      </c>
      <c r="B9" s="156" t="str">
        <f>IF('Liste Beginner'!C12="","",'Liste Beginner'!C12)</f>
        <v/>
      </c>
      <c r="C9" s="156" t="str">
        <f>IF('Liste Beginner'!D12="","",'Liste Beginner'!D12)</f>
        <v/>
      </c>
      <c r="D9" s="156" t="str">
        <f>IF('Liste Beginner'!E12="","",'Liste Beginner'!E12)</f>
        <v/>
      </c>
      <c r="E9" s="156" t="str">
        <f>IF('Liste Beginner'!F12="","",'Liste Beginner'!F12)</f>
        <v/>
      </c>
      <c r="F9" s="156" t="str">
        <f>IF('Liste Beginner'!G12="","",'Liste Beginner'!G12)</f>
        <v/>
      </c>
      <c r="G9" s="105" t="str">
        <f>IF('Liste Beginner'!H12="","",'Liste Beginner'!H12)</f>
        <v/>
      </c>
      <c r="H9" s="105" t="str">
        <f>IF('Liste Beginner'!I12="","",'Liste Beginner'!I12)</f>
        <v/>
      </c>
      <c r="I9" s="105" t="str">
        <f>IF('Liste Beginner'!J12="","",'Liste Beginner'!J12)</f>
        <v/>
      </c>
      <c r="J9" s="105" t="str">
        <f>IF('Liste Beginner'!K12="","",'Liste Beginner'!K12)</f>
        <v/>
      </c>
      <c r="K9" s="105" t="str">
        <f>IF('Liste Beginner'!L12="","",'Liste Beginner'!L12)</f>
        <v/>
      </c>
      <c r="L9" s="105" t="str">
        <f>IF('Liste Beginner'!M12="","",'Liste Beginner'!M12)</f>
        <v/>
      </c>
      <c r="M9" s="105" t="str">
        <f>IF('Liste Beginner'!N12="","",'Liste Beginner'!N12)</f>
        <v/>
      </c>
      <c r="N9" s="105" t="str">
        <f>IF('Liste Beginner'!O12="","",'Liste Beginner'!O12)</f>
        <v/>
      </c>
      <c r="O9" s="105" t="str">
        <f>IF('Liste Beginner'!P12="","",'Liste Beginner'!P12)</f>
        <v/>
      </c>
      <c r="P9" s="105" t="str">
        <f>IF('Liste Beginner'!Q12="","",'Liste Beginner'!Q12)</f>
        <v/>
      </c>
      <c r="Q9" s="105" t="str">
        <f>IF('Liste Beginner'!R12="","",'Liste Beginner'!R12)</f>
        <v/>
      </c>
      <c r="R9" s="105">
        <f>'Liste Beginner'!S12</f>
        <v>0</v>
      </c>
      <c r="S9" s="126" t="str">
        <f>'Liste Beginner'!T12</f>
        <v/>
      </c>
      <c r="T9" s="150">
        <f>'Liste Beginner'!U12</f>
        <v>0</v>
      </c>
    </row>
    <row r="10" spans="1:20" s="118" customFormat="1" ht="21" customHeight="1">
      <c r="A10" s="197" t="str">
        <f>IF('Liste Beginner'!A13="","",'Liste Beginner'!A13&amp;" / "&amp;'Liste Beginner'!B13&amp;" / Beginner")</f>
        <v/>
      </c>
      <c r="B10" s="156" t="str">
        <f>IF('Liste Beginner'!C13="","",'Liste Beginner'!C13)</f>
        <v/>
      </c>
      <c r="C10" s="156" t="str">
        <f>IF('Liste Beginner'!D13="","",'Liste Beginner'!D13)</f>
        <v/>
      </c>
      <c r="D10" s="156" t="str">
        <f>IF('Liste Beginner'!E13="","",'Liste Beginner'!E13)</f>
        <v/>
      </c>
      <c r="E10" s="156" t="str">
        <f>IF('Liste Beginner'!F13="","",'Liste Beginner'!F13)</f>
        <v/>
      </c>
      <c r="F10" s="156" t="str">
        <f>IF('Liste Beginner'!G13="","",'Liste Beginner'!G13)</f>
        <v/>
      </c>
      <c r="G10" s="105" t="str">
        <f>IF('Liste Beginner'!H13="","",'Liste Beginner'!H13)</f>
        <v/>
      </c>
      <c r="H10" s="105" t="str">
        <f>IF('Liste Beginner'!I13="","",'Liste Beginner'!I13)</f>
        <v/>
      </c>
      <c r="I10" s="105" t="str">
        <f>IF('Liste Beginner'!J13="","",'Liste Beginner'!J13)</f>
        <v/>
      </c>
      <c r="J10" s="105" t="str">
        <f>IF('Liste Beginner'!K13="","",'Liste Beginner'!K13)</f>
        <v/>
      </c>
      <c r="K10" s="105" t="str">
        <f>IF('Liste Beginner'!L13="","",'Liste Beginner'!L13)</f>
        <v/>
      </c>
      <c r="L10" s="105" t="str">
        <f>IF('Liste Beginner'!M13="","",'Liste Beginner'!M13)</f>
        <v/>
      </c>
      <c r="M10" s="105" t="str">
        <f>IF('Liste Beginner'!N13="","",'Liste Beginner'!N13)</f>
        <v/>
      </c>
      <c r="N10" s="105" t="str">
        <f>IF('Liste Beginner'!O13="","",'Liste Beginner'!O13)</f>
        <v/>
      </c>
      <c r="O10" s="105" t="str">
        <f>IF('Liste Beginner'!P13="","",'Liste Beginner'!P13)</f>
        <v/>
      </c>
      <c r="P10" s="105" t="str">
        <f>IF('Liste Beginner'!Q13="","",'Liste Beginner'!Q13)</f>
        <v/>
      </c>
      <c r="Q10" s="105" t="str">
        <f>IF('Liste Beginner'!R13="","",'Liste Beginner'!R13)</f>
        <v/>
      </c>
      <c r="R10" s="105">
        <f>'Liste Beginner'!S13</f>
        <v>0</v>
      </c>
      <c r="S10" s="126" t="str">
        <f>'Liste Beginner'!T13</f>
        <v/>
      </c>
      <c r="T10" s="150">
        <f>'Liste Beginner'!U13</f>
        <v>0</v>
      </c>
    </row>
    <row r="11" spans="1:20" s="118" customFormat="1" ht="21" customHeight="1">
      <c r="A11" s="197" t="str">
        <f>IF('Liste Beginner'!A14="","",'Liste Beginner'!A14&amp;" / "&amp;'Liste Beginner'!B14&amp;" / Beginner")</f>
        <v/>
      </c>
      <c r="B11" s="156" t="str">
        <f>IF('Liste Beginner'!C14="","",'Liste Beginner'!C14)</f>
        <v/>
      </c>
      <c r="C11" s="156" t="str">
        <f>IF('Liste Beginner'!D14="","",'Liste Beginner'!D14)</f>
        <v/>
      </c>
      <c r="D11" s="156" t="str">
        <f>IF('Liste Beginner'!E14="","",'Liste Beginner'!E14)</f>
        <v/>
      </c>
      <c r="E11" s="156" t="str">
        <f>IF('Liste Beginner'!F14="","",'Liste Beginner'!F14)</f>
        <v/>
      </c>
      <c r="F11" s="156" t="str">
        <f>IF('Liste Beginner'!G14="","",'Liste Beginner'!G14)</f>
        <v/>
      </c>
      <c r="G11" s="105" t="str">
        <f>IF('Liste Beginner'!H14="","",'Liste Beginner'!H14)</f>
        <v/>
      </c>
      <c r="H11" s="105" t="str">
        <f>IF('Liste Beginner'!I14="","",'Liste Beginner'!I14)</f>
        <v/>
      </c>
      <c r="I11" s="105" t="str">
        <f>IF('Liste Beginner'!J14="","",'Liste Beginner'!J14)</f>
        <v/>
      </c>
      <c r="J11" s="105" t="str">
        <f>IF('Liste Beginner'!K14="","",'Liste Beginner'!K14)</f>
        <v/>
      </c>
      <c r="K11" s="105" t="str">
        <f>IF('Liste Beginner'!L14="","",'Liste Beginner'!L14)</f>
        <v/>
      </c>
      <c r="L11" s="105" t="str">
        <f>IF('Liste Beginner'!M14="","",'Liste Beginner'!M14)</f>
        <v/>
      </c>
      <c r="M11" s="105" t="str">
        <f>IF('Liste Beginner'!N14="","",'Liste Beginner'!N14)</f>
        <v/>
      </c>
      <c r="N11" s="105" t="str">
        <f>IF('Liste Beginner'!O14="","",'Liste Beginner'!O14)</f>
        <v/>
      </c>
      <c r="O11" s="105" t="str">
        <f>IF('Liste Beginner'!P14="","",'Liste Beginner'!P14)</f>
        <v/>
      </c>
      <c r="P11" s="105" t="str">
        <f>IF('Liste Beginner'!Q14="","",'Liste Beginner'!Q14)</f>
        <v/>
      </c>
      <c r="Q11" s="105" t="str">
        <f>IF('Liste Beginner'!R14="","",'Liste Beginner'!R14)</f>
        <v/>
      </c>
      <c r="R11" s="105">
        <f>'Liste Beginner'!S14</f>
        <v>0</v>
      </c>
      <c r="S11" s="126" t="str">
        <f>'Liste Beginner'!T14</f>
        <v/>
      </c>
      <c r="T11" s="150">
        <f>'Liste Beginner'!U14</f>
        <v>0</v>
      </c>
    </row>
    <row r="12" spans="1:20" s="118" customFormat="1" ht="21" customHeight="1">
      <c r="A12" s="197" t="str">
        <f>IF('Liste Beginner'!A15="","",'Liste Beginner'!A15&amp;" / "&amp;'Liste Beginner'!B15&amp;" / Beginner")</f>
        <v/>
      </c>
      <c r="B12" s="156" t="str">
        <f>IF('Liste Beginner'!C15="","",'Liste Beginner'!C15)</f>
        <v/>
      </c>
      <c r="C12" s="156" t="str">
        <f>IF('Liste Beginner'!D15="","",'Liste Beginner'!D15)</f>
        <v/>
      </c>
      <c r="D12" s="156" t="str">
        <f>IF('Liste Beginner'!E15="","",'Liste Beginner'!E15)</f>
        <v/>
      </c>
      <c r="E12" s="156" t="str">
        <f>IF('Liste Beginner'!F15="","",'Liste Beginner'!F15)</f>
        <v/>
      </c>
      <c r="F12" s="156" t="str">
        <f>IF('Liste Beginner'!G15="","",'Liste Beginner'!G15)</f>
        <v/>
      </c>
      <c r="G12" s="105" t="str">
        <f>IF('Liste Beginner'!H15="","",'Liste Beginner'!H15)</f>
        <v/>
      </c>
      <c r="H12" s="105" t="str">
        <f>IF('Liste Beginner'!I15="","",'Liste Beginner'!I15)</f>
        <v/>
      </c>
      <c r="I12" s="105" t="str">
        <f>IF('Liste Beginner'!J15="","",'Liste Beginner'!J15)</f>
        <v/>
      </c>
      <c r="J12" s="105" t="str">
        <f>IF('Liste Beginner'!K15="","",'Liste Beginner'!K15)</f>
        <v/>
      </c>
      <c r="K12" s="105" t="str">
        <f>IF('Liste Beginner'!L15="","",'Liste Beginner'!L15)</f>
        <v/>
      </c>
      <c r="L12" s="105" t="str">
        <f>IF('Liste Beginner'!M15="","",'Liste Beginner'!M15)</f>
        <v/>
      </c>
      <c r="M12" s="105" t="str">
        <f>IF('Liste Beginner'!N15="","",'Liste Beginner'!N15)</f>
        <v/>
      </c>
      <c r="N12" s="105" t="str">
        <f>IF('Liste Beginner'!O15="","",'Liste Beginner'!O15)</f>
        <v/>
      </c>
      <c r="O12" s="105" t="str">
        <f>IF('Liste Beginner'!P15="","",'Liste Beginner'!P15)</f>
        <v/>
      </c>
      <c r="P12" s="105" t="str">
        <f>IF('Liste Beginner'!Q15="","",'Liste Beginner'!Q15)</f>
        <v/>
      </c>
      <c r="Q12" s="105" t="str">
        <f>IF('Liste Beginner'!R15="","",'Liste Beginner'!R15)</f>
        <v/>
      </c>
      <c r="R12" s="105">
        <f>'Liste Beginner'!S15</f>
        <v>0</v>
      </c>
      <c r="S12" s="126" t="str">
        <f>'Liste Beginner'!T15</f>
        <v/>
      </c>
      <c r="T12" s="150">
        <f>'Liste Beginner'!U15</f>
        <v>0</v>
      </c>
    </row>
    <row r="13" spans="1:20" s="118" customFormat="1" ht="21" customHeight="1">
      <c r="A13" s="197" t="str">
        <f>IF('Liste Beginner'!A16="","",'Liste Beginner'!A16&amp;" / "&amp;'Liste Beginner'!B16&amp;" / Beginner")</f>
        <v/>
      </c>
      <c r="B13" s="156" t="str">
        <f>IF('Liste Beginner'!C16="","",'Liste Beginner'!C16)</f>
        <v/>
      </c>
      <c r="C13" s="156" t="str">
        <f>IF('Liste Beginner'!D16="","",'Liste Beginner'!D16)</f>
        <v/>
      </c>
      <c r="D13" s="156" t="str">
        <f>IF('Liste Beginner'!E16="","",'Liste Beginner'!E16)</f>
        <v/>
      </c>
      <c r="E13" s="156" t="str">
        <f>IF('Liste Beginner'!F16="","",'Liste Beginner'!F16)</f>
        <v/>
      </c>
      <c r="F13" s="156" t="str">
        <f>IF('Liste Beginner'!G16="","",'Liste Beginner'!G16)</f>
        <v/>
      </c>
      <c r="G13" s="105" t="str">
        <f>IF('Liste Beginner'!H16="","",'Liste Beginner'!H16)</f>
        <v/>
      </c>
      <c r="H13" s="105" t="str">
        <f>IF('Liste Beginner'!I16="","",'Liste Beginner'!I16)</f>
        <v/>
      </c>
      <c r="I13" s="105" t="str">
        <f>IF('Liste Beginner'!J16="","",'Liste Beginner'!J16)</f>
        <v/>
      </c>
      <c r="J13" s="105" t="str">
        <f>IF('Liste Beginner'!K16="","",'Liste Beginner'!K16)</f>
        <v/>
      </c>
      <c r="K13" s="105" t="str">
        <f>IF('Liste Beginner'!L16="","",'Liste Beginner'!L16)</f>
        <v/>
      </c>
      <c r="L13" s="105" t="str">
        <f>IF('Liste Beginner'!M16="","",'Liste Beginner'!M16)</f>
        <v/>
      </c>
      <c r="M13" s="105" t="str">
        <f>IF('Liste Beginner'!N16="","",'Liste Beginner'!N16)</f>
        <v/>
      </c>
      <c r="N13" s="105" t="str">
        <f>IF('Liste Beginner'!O16="","",'Liste Beginner'!O16)</f>
        <v/>
      </c>
      <c r="O13" s="105" t="str">
        <f>IF('Liste Beginner'!P16="","",'Liste Beginner'!P16)</f>
        <v/>
      </c>
      <c r="P13" s="105" t="str">
        <f>IF('Liste Beginner'!Q16="","",'Liste Beginner'!Q16)</f>
        <v/>
      </c>
      <c r="Q13" s="105" t="str">
        <f>IF('Liste Beginner'!R16="","",'Liste Beginner'!R16)</f>
        <v/>
      </c>
      <c r="R13" s="105">
        <f>'Liste Beginner'!S16</f>
        <v>0</v>
      </c>
      <c r="S13" s="126" t="str">
        <f>'Liste Beginner'!T16</f>
        <v/>
      </c>
      <c r="T13" s="150">
        <f>'Liste Beginner'!U16</f>
        <v>0</v>
      </c>
    </row>
    <row r="14" spans="1:20" s="118" customFormat="1" ht="21" customHeight="1">
      <c r="A14" s="197" t="str">
        <f>IF('Liste Beginner'!A17="","",'Liste Beginner'!A17&amp;" / "&amp;'Liste Beginner'!B17&amp;" / Beginner")</f>
        <v/>
      </c>
      <c r="B14" s="156" t="str">
        <f>IF('Liste Beginner'!C17="","",'Liste Beginner'!C17)</f>
        <v/>
      </c>
      <c r="C14" s="156" t="str">
        <f>IF('Liste Beginner'!D17="","",'Liste Beginner'!D17)</f>
        <v/>
      </c>
      <c r="D14" s="156" t="str">
        <f>IF('Liste Beginner'!E17="","",'Liste Beginner'!E17)</f>
        <v/>
      </c>
      <c r="E14" s="156" t="str">
        <f>IF('Liste Beginner'!F17="","",'Liste Beginner'!F17)</f>
        <v/>
      </c>
      <c r="F14" s="156" t="str">
        <f>IF('Liste Beginner'!G17="","",'Liste Beginner'!G17)</f>
        <v/>
      </c>
      <c r="G14" s="105" t="str">
        <f>IF('Liste Beginner'!H17="","",'Liste Beginner'!H17)</f>
        <v/>
      </c>
      <c r="H14" s="105" t="str">
        <f>IF('Liste Beginner'!I17="","",'Liste Beginner'!I17)</f>
        <v/>
      </c>
      <c r="I14" s="105" t="str">
        <f>IF('Liste Beginner'!J17="","",'Liste Beginner'!J17)</f>
        <v/>
      </c>
      <c r="J14" s="105" t="str">
        <f>IF('Liste Beginner'!K17="","",'Liste Beginner'!K17)</f>
        <v/>
      </c>
      <c r="K14" s="105" t="str">
        <f>IF('Liste Beginner'!L17="","",'Liste Beginner'!L17)</f>
        <v/>
      </c>
      <c r="L14" s="105" t="str">
        <f>IF('Liste Beginner'!M17="","",'Liste Beginner'!M17)</f>
        <v/>
      </c>
      <c r="M14" s="105" t="str">
        <f>IF('Liste Beginner'!N17="","",'Liste Beginner'!N17)</f>
        <v/>
      </c>
      <c r="N14" s="105" t="str">
        <f>IF('Liste Beginner'!O17="","",'Liste Beginner'!O17)</f>
        <v/>
      </c>
      <c r="O14" s="105" t="str">
        <f>IF('Liste Beginner'!P17="","",'Liste Beginner'!P17)</f>
        <v/>
      </c>
      <c r="P14" s="105" t="str">
        <f>IF('Liste Beginner'!Q17="","",'Liste Beginner'!Q17)</f>
        <v/>
      </c>
      <c r="Q14" s="105" t="str">
        <f>IF('Liste Beginner'!R17="","",'Liste Beginner'!R17)</f>
        <v/>
      </c>
      <c r="R14" s="105">
        <f>'Liste Beginner'!S17</f>
        <v>0</v>
      </c>
      <c r="S14" s="126" t="str">
        <f>'Liste Beginner'!T17</f>
        <v/>
      </c>
      <c r="T14" s="150">
        <f>'Liste Beginner'!U17</f>
        <v>0</v>
      </c>
    </row>
    <row r="15" spans="1:20" s="118" customFormat="1" ht="21" customHeight="1">
      <c r="A15" s="197" t="str">
        <f>IF('Liste Beginner'!A18="","",'Liste Beginner'!A18&amp;" / "&amp;'Liste Beginner'!B18&amp;" / Beginner")</f>
        <v/>
      </c>
      <c r="B15" s="156" t="str">
        <f>IF('Liste Beginner'!C18="","",'Liste Beginner'!C18)</f>
        <v/>
      </c>
      <c r="C15" s="156" t="str">
        <f>IF('Liste Beginner'!D18="","",'Liste Beginner'!D18)</f>
        <v/>
      </c>
      <c r="D15" s="156" t="str">
        <f>IF('Liste Beginner'!E18="","",'Liste Beginner'!E18)</f>
        <v/>
      </c>
      <c r="E15" s="156" t="str">
        <f>IF('Liste Beginner'!F18="","",'Liste Beginner'!F18)</f>
        <v/>
      </c>
      <c r="F15" s="156" t="str">
        <f>IF('Liste Beginner'!G18="","",'Liste Beginner'!G18)</f>
        <v/>
      </c>
      <c r="G15" s="105" t="str">
        <f>IF('Liste Beginner'!H18="","",'Liste Beginner'!H18)</f>
        <v/>
      </c>
      <c r="H15" s="105" t="str">
        <f>IF('Liste Beginner'!I18="","",'Liste Beginner'!I18)</f>
        <v/>
      </c>
      <c r="I15" s="105" t="str">
        <f>IF('Liste Beginner'!J18="","",'Liste Beginner'!J18)</f>
        <v/>
      </c>
      <c r="J15" s="105" t="str">
        <f>IF('Liste Beginner'!K18="","",'Liste Beginner'!K18)</f>
        <v/>
      </c>
      <c r="K15" s="105" t="str">
        <f>IF('Liste Beginner'!L18="","",'Liste Beginner'!L18)</f>
        <v/>
      </c>
      <c r="L15" s="105" t="str">
        <f>IF('Liste Beginner'!M18="","",'Liste Beginner'!M18)</f>
        <v/>
      </c>
      <c r="M15" s="105" t="str">
        <f>IF('Liste Beginner'!N18="","",'Liste Beginner'!N18)</f>
        <v/>
      </c>
      <c r="N15" s="105" t="str">
        <f>IF('Liste Beginner'!O18="","",'Liste Beginner'!O18)</f>
        <v/>
      </c>
      <c r="O15" s="105" t="str">
        <f>IF('Liste Beginner'!P18="","",'Liste Beginner'!P18)</f>
        <v/>
      </c>
      <c r="P15" s="105" t="str">
        <f>IF('Liste Beginner'!Q18="","",'Liste Beginner'!Q18)</f>
        <v/>
      </c>
      <c r="Q15" s="105" t="str">
        <f>IF('Liste Beginner'!R18="","",'Liste Beginner'!R18)</f>
        <v/>
      </c>
      <c r="R15" s="105">
        <f>'Liste Beginner'!S18</f>
        <v>0</v>
      </c>
      <c r="S15" s="126" t="str">
        <f>'Liste Beginner'!T18</f>
        <v/>
      </c>
      <c r="T15" s="150">
        <f>'Liste Beginner'!U18</f>
        <v>0</v>
      </c>
    </row>
    <row r="16" spans="1:20" s="118" customFormat="1" ht="21" customHeight="1">
      <c r="A16" s="197" t="str">
        <f>IF('Liste Beginner'!A19="","",'Liste Beginner'!A19&amp;" / "&amp;'Liste Beginner'!B19&amp;" / Beginner")</f>
        <v/>
      </c>
      <c r="B16" s="156" t="str">
        <f>IF('Liste Beginner'!C19="","",'Liste Beginner'!C19)</f>
        <v/>
      </c>
      <c r="C16" s="156" t="str">
        <f>IF('Liste Beginner'!D19="","",'Liste Beginner'!D19)</f>
        <v/>
      </c>
      <c r="D16" s="156" t="str">
        <f>IF('Liste Beginner'!E19="","",'Liste Beginner'!E19)</f>
        <v/>
      </c>
      <c r="E16" s="156" t="str">
        <f>IF('Liste Beginner'!F19="","",'Liste Beginner'!F19)</f>
        <v/>
      </c>
      <c r="F16" s="156" t="str">
        <f>IF('Liste Beginner'!G19="","",'Liste Beginner'!G19)</f>
        <v/>
      </c>
      <c r="G16" s="105" t="str">
        <f>IF('Liste Beginner'!H19="","",'Liste Beginner'!H19)</f>
        <v/>
      </c>
      <c r="H16" s="105" t="str">
        <f>IF('Liste Beginner'!I19="","",'Liste Beginner'!I19)</f>
        <v/>
      </c>
      <c r="I16" s="105" t="str">
        <f>IF('Liste Beginner'!J19="","",'Liste Beginner'!J19)</f>
        <v/>
      </c>
      <c r="J16" s="105" t="str">
        <f>IF('Liste Beginner'!K19="","",'Liste Beginner'!K19)</f>
        <v/>
      </c>
      <c r="K16" s="105" t="str">
        <f>IF('Liste Beginner'!L19="","",'Liste Beginner'!L19)</f>
        <v/>
      </c>
      <c r="L16" s="105" t="str">
        <f>IF('Liste Beginner'!M19="","",'Liste Beginner'!M19)</f>
        <v/>
      </c>
      <c r="M16" s="105" t="str">
        <f>IF('Liste Beginner'!N19="","",'Liste Beginner'!N19)</f>
        <v/>
      </c>
      <c r="N16" s="105" t="str">
        <f>IF('Liste Beginner'!O19="","",'Liste Beginner'!O19)</f>
        <v/>
      </c>
      <c r="O16" s="105" t="str">
        <f>IF('Liste Beginner'!P19="","",'Liste Beginner'!P19)</f>
        <v/>
      </c>
      <c r="P16" s="105" t="str">
        <f>IF('Liste Beginner'!Q19="","",'Liste Beginner'!Q19)</f>
        <v/>
      </c>
      <c r="Q16" s="105" t="str">
        <f>IF('Liste Beginner'!R19="","",'Liste Beginner'!R19)</f>
        <v/>
      </c>
      <c r="R16" s="105">
        <f>'Liste Beginner'!S19</f>
        <v>0</v>
      </c>
      <c r="S16" s="126" t="str">
        <f>'Liste Beginner'!T19</f>
        <v/>
      </c>
      <c r="T16" s="150">
        <f>'Liste Beginner'!U19</f>
        <v>0</v>
      </c>
    </row>
    <row r="17" spans="1:20" s="118" customFormat="1" ht="21" customHeight="1">
      <c r="A17" s="197" t="str">
        <f>IF('Liste Beginner'!A20="","",'Liste Beginner'!A20&amp;" / "&amp;'Liste Beginner'!B20&amp;" / Beginner")</f>
        <v/>
      </c>
      <c r="B17" s="156" t="str">
        <f>IF('Liste Beginner'!C20="","",'Liste Beginner'!C20)</f>
        <v/>
      </c>
      <c r="C17" s="156" t="str">
        <f>IF('Liste Beginner'!D20="","",'Liste Beginner'!D20)</f>
        <v/>
      </c>
      <c r="D17" s="156" t="str">
        <f>IF('Liste Beginner'!E20="","",'Liste Beginner'!E20)</f>
        <v/>
      </c>
      <c r="E17" s="156" t="str">
        <f>IF('Liste Beginner'!F20="","",'Liste Beginner'!F20)</f>
        <v/>
      </c>
      <c r="F17" s="156" t="str">
        <f>IF('Liste Beginner'!G20="","",'Liste Beginner'!G20)</f>
        <v/>
      </c>
      <c r="G17" s="105" t="str">
        <f>IF('Liste Beginner'!H20="","",'Liste Beginner'!H20)</f>
        <v/>
      </c>
      <c r="H17" s="105" t="str">
        <f>IF('Liste Beginner'!I20="","",'Liste Beginner'!I20)</f>
        <v/>
      </c>
      <c r="I17" s="105" t="str">
        <f>IF('Liste Beginner'!J20="","",'Liste Beginner'!J20)</f>
        <v/>
      </c>
      <c r="J17" s="105" t="str">
        <f>IF('Liste Beginner'!K20="","",'Liste Beginner'!K20)</f>
        <v/>
      </c>
      <c r="K17" s="105" t="str">
        <f>IF('Liste Beginner'!L20="","",'Liste Beginner'!L20)</f>
        <v/>
      </c>
      <c r="L17" s="105" t="str">
        <f>IF('Liste Beginner'!M20="","",'Liste Beginner'!M20)</f>
        <v/>
      </c>
      <c r="M17" s="105" t="str">
        <f>IF('Liste Beginner'!N20="","",'Liste Beginner'!N20)</f>
        <v/>
      </c>
      <c r="N17" s="105" t="str">
        <f>IF('Liste Beginner'!O20="","",'Liste Beginner'!O20)</f>
        <v/>
      </c>
      <c r="O17" s="105" t="str">
        <f>IF('Liste Beginner'!P20="","",'Liste Beginner'!P20)</f>
        <v/>
      </c>
      <c r="P17" s="105" t="str">
        <f>IF('Liste Beginner'!Q20="","",'Liste Beginner'!Q20)</f>
        <v/>
      </c>
      <c r="Q17" s="105" t="str">
        <f>IF('Liste Beginner'!R20="","",'Liste Beginner'!R20)</f>
        <v/>
      </c>
      <c r="R17" s="105">
        <f>'Liste Beginner'!S20</f>
        <v>0</v>
      </c>
      <c r="S17" s="126" t="str">
        <f>'Liste Beginner'!T20</f>
        <v/>
      </c>
      <c r="T17" s="150">
        <f>'Liste Beginner'!U20</f>
        <v>0</v>
      </c>
    </row>
    <row r="18" spans="1:20" s="118" customFormat="1" ht="21" customHeight="1">
      <c r="A18" s="197" t="str">
        <f>IF('Liste Beginner'!A21="","",'Liste Beginner'!A21&amp;" / "&amp;'Liste Beginner'!B21&amp;" / Beginner")</f>
        <v/>
      </c>
      <c r="B18" s="156" t="str">
        <f>IF('Liste Beginner'!C21="","",'Liste Beginner'!C21)</f>
        <v/>
      </c>
      <c r="C18" s="156" t="str">
        <f>IF('Liste Beginner'!D21="","",'Liste Beginner'!D21)</f>
        <v/>
      </c>
      <c r="D18" s="156" t="str">
        <f>IF('Liste Beginner'!E21="","",'Liste Beginner'!E21)</f>
        <v/>
      </c>
      <c r="E18" s="156" t="str">
        <f>IF('Liste Beginner'!F21="","",'Liste Beginner'!F21)</f>
        <v/>
      </c>
      <c r="F18" s="156" t="str">
        <f>IF('Liste Beginner'!G21="","",'Liste Beginner'!G21)</f>
        <v/>
      </c>
      <c r="G18" s="105" t="str">
        <f>IF('Liste Beginner'!H21="","",'Liste Beginner'!H21)</f>
        <v/>
      </c>
      <c r="H18" s="105" t="str">
        <f>IF('Liste Beginner'!I21="","",'Liste Beginner'!I21)</f>
        <v/>
      </c>
      <c r="I18" s="105" t="str">
        <f>IF('Liste Beginner'!J21="","",'Liste Beginner'!J21)</f>
        <v/>
      </c>
      <c r="J18" s="105" t="str">
        <f>IF('Liste Beginner'!K21="","",'Liste Beginner'!K21)</f>
        <v/>
      </c>
      <c r="K18" s="105" t="str">
        <f>IF('Liste Beginner'!L21="","",'Liste Beginner'!L21)</f>
        <v/>
      </c>
      <c r="L18" s="105" t="str">
        <f>IF('Liste Beginner'!M21="","",'Liste Beginner'!M21)</f>
        <v/>
      </c>
      <c r="M18" s="105" t="str">
        <f>IF('Liste Beginner'!N21="","",'Liste Beginner'!N21)</f>
        <v/>
      </c>
      <c r="N18" s="105" t="str">
        <f>IF('Liste Beginner'!O21="","",'Liste Beginner'!O21)</f>
        <v/>
      </c>
      <c r="O18" s="105" t="str">
        <f>IF('Liste Beginner'!P21="","",'Liste Beginner'!P21)</f>
        <v/>
      </c>
      <c r="P18" s="105" t="str">
        <f>IF('Liste Beginner'!Q21="","",'Liste Beginner'!Q21)</f>
        <v/>
      </c>
      <c r="Q18" s="105" t="str">
        <f>IF('Liste Beginner'!R21="","",'Liste Beginner'!R21)</f>
        <v/>
      </c>
      <c r="R18" s="105">
        <f>'Liste Beginner'!S21</f>
        <v>0</v>
      </c>
      <c r="S18" s="126" t="str">
        <f>'Liste Beginner'!T21</f>
        <v/>
      </c>
      <c r="T18" s="150">
        <f>'Liste Beginner'!U21</f>
        <v>0</v>
      </c>
    </row>
    <row r="19" spans="1:20" s="118" customFormat="1" ht="21" customHeight="1">
      <c r="A19" s="197" t="str">
        <f>IF('Liste Beginner'!A22="","",'Liste Beginner'!A22&amp;" / "&amp;'Liste Beginner'!B22&amp;" / Beginner")</f>
        <v/>
      </c>
      <c r="B19" s="156" t="str">
        <f>IF('Liste Beginner'!C22="","",'Liste Beginner'!C22)</f>
        <v/>
      </c>
      <c r="C19" s="156" t="str">
        <f>IF('Liste Beginner'!D22="","",'Liste Beginner'!D22)</f>
        <v/>
      </c>
      <c r="D19" s="156" t="str">
        <f>IF('Liste Beginner'!E22="","",'Liste Beginner'!E22)</f>
        <v/>
      </c>
      <c r="E19" s="156" t="str">
        <f>IF('Liste Beginner'!F22="","",'Liste Beginner'!F22)</f>
        <v/>
      </c>
      <c r="F19" s="156" t="str">
        <f>IF('Liste Beginner'!G22="","",'Liste Beginner'!G22)</f>
        <v/>
      </c>
      <c r="G19" s="105" t="str">
        <f>IF('Liste Beginner'!H22="","",'Liste Beginner'!H22)</f>
        <v/>
      </c>
      <c r="H19" s="105" t="str">
        <f>IF('Liste Beginner'!I22="","",'Liste Beginner'!I22)</f>
        <v/>
      </c>
      <c r="I19" s="105" t="str">
        <f>IF('Liste Beginner'!J22="","",'Liste Beginner'!J22)</f>
        <v/>
      </c>
      <c r="J19" s="105" t="str">
        <f>IF('Liste Beginner'!K22="","",'Liste Beginner'!K22)</f>
        <v/>
      </c>
      <c r="K19" s="105" t="str">
        <f>IF('Liste Beginner'!L22="","",'Liste Beginner'!L22)</f>
        <v/>
      </c>
      <c r="L19" s="105" t="str">
        <f>IF('Liste Beginner'!M22="","",'Liste Beginner'!M22)</f>
        <v/>
      </c>
      <c r="M19" s="105" t="str">
        <f>IF('Liste Beginner'!N22="","",'Liste Beginner'!N22)</f>
        <v/>
      </c>
      <c r="N19" s="105" t="str">
        <f>IF('Liste Beginner'!O22="","",'Liste Beginner'!O22)</f>
        <v/>
      </c>
      <c r="O19" s="105" t="str">
        <f>IF('Liste Beginner'!P22="","",'Liste Beginner'!P22)</f>
        <v/>
      </c>
      <c r="P19" s="105" t="str">
        <f>IF('Liste Beginner'!Q22="","",'Liste Beginner'!Q22)</f>
        <v/>
      </c>
      <c r="Q19" s="105" t="str">
        <f>IF('Liste Beginner'!R22="","",'Liste Beginner'!R22)</f>
        <v/>
      </c>
      <c r="R19" s="105">
        <f>'Liste Beginner'!S22</f>
        <v>0</v>
      </c>
      <c r="S19" s="126" t="str">
        <f>'Liste Beginner'!T22</f>
        <v/>
      </c>
      <c r="T19" s="150">
        <f>'Liste Beginner'!U22</f>
        <v>0</v>
      </c>
    </row>
    <row r="20" spans="1:20" s="118" customFormat="1" ht="21" customHeight="1">
      <c r="A20" s="197" t="str">
        <f>IF('Liste Beginner'!A23="","",'Liste Beginner'!A23&amp;" / "&amp;'Liste Beginner'!B23&amp;" / Beginner")</f>
        <v/>
      </c>
      <c r="B20" s="156" t="str">
        <f>IF('Liste Beginner'!C23="","",'Liste Beginner'!C23)</f>
        <v/>
      </c>
      <c r="C20" s="156" t="str">
        <f>IF('Liste Beginner'!D23="","",'Liste Beginner'!D23)</f>
        <v/>
      </c>
      <c r="D20" s="156" t="str">
        <f>IF('Liste Beginner'!E23="","",'Liste Beginner'!E23)</f>
        <v/>
      </c>
      <c r="E20" s="156" t="str">
        <f>IF('Liste Beginner'!F23="","",'Liste Beginner'!F23)</f>
        <v/>
      </c>
      <c r="F20" s="156" t="str">
        <f>IF('Liste Beginner'!G23="","",'Liste Beginner'!G23)</f>
        <v/>
      </c>
      <c r="G20" s="105" t="str">
        <f>IF('Liste Beginner'!H23="","",'Liste Beginner'!H23)</f>
        <v/>
      </c>
      <c r="H20" s="105" t="str">
        <f>IF('Liste Beginner'!I23="","",'Liste Beginner'!I23)</f>
        <v/>
      </c>
      <c r="I20" s="105" t="str">
        <f>IF('Liste Beginner'!J23="","",'Liste Beginner'!J23)</f>
        <v/>
      </c>
      <c r="J20" s="105" t="str">
        <f>IF('Liste Beginner'!K23="","",'Liste Beginner'!K23)</f>
        <v/>
      </c>
      <c r="K20" s="105" t="str">
        <f>IF('Liste Beginner'!L23="","",'Liste Beginner'!L23)</f>
        <v/>
      </c>
      <c r="L20" s="105" t="str">
        <f>IF('Liste Beginner'!M23="","",'Liste Beginner'!M23)</f>
        <v/>
      </c>
      <c r="M20" s="105" t="str">
        <f>IF('Liste Beginner'!N23="","",'Liste Beginner'!N23)</f>
        <v/>
      </c>
      <c r="N20" s="105" t="str">
        <f>IF('Liste Beginner'!O23="","",'Liste Beginner'!O23)</f>
        <v/>
      </c>
      <c r="O20" s="105" t="str">
        <f>IF('Liste Beginner'!P23="","",'Liste Beginner'!P23)</f>
        <v/>
      </c>
      <c r="P20" s="105" t="str">
        <f>IF('Liste Beginner'!Q23="","",'Liste Beginner'!Q23)</f>
        <v/>
      </c>
      <c r="Q20" s="105" t="str">
        <f>IF('Liste Beginner'!R23="","",'Liste Beginner'!R23)</f>
        <v/>
      </c>
      <c r="R20" s="105">
        <f>'Liste Beginner'!S23</f>
        <v>0</v>
      </c>
      <c r="S20" s="126" t="str">
        <f>'Liste Beginner'!T23</f>
        <v/>
      </c>
      <c r="T20" s="150">
        <f>'Liste Beginner'!U23</f>
        <v>0</v>
      </c>
    </row>
    <row r="21" spans="1:20" s="118" customFormat="1" ht="21" customHeight="1">
      <c r="A21" s="197" t="str">
        <f>IF('Liste Beginner'!A24="","",'Liste Beginner'!A24&amp;" / "&amp;'Liste Beginner'!B24&amp;" / Beginner")</f>
        <v/>
      </c>
      <c r="B21" s="156" t="str">
        <f>IF('Liste Beginner'!C24="","",'Liste Beginner'!C24)</f>
        <v/>
      </c>
      <c r="C21" s="156" t="str">
        <f>IF('Liste Beginner'!D24="","",'Liste Beginner'!D24)</f>
        <v/>
      </c>
      <c r="D21" s="156" t="str">
        <f>IF('Liste Beginner'!E24="","",'Liste Beginner'!E24)</f>
        <v/>
      </c>
      <c r="E21" s="156" t="str">
        <f>IF('Liste Beginner'!F24="","",'Liste Beginner'!F24)</f>
        <v/>
      </c>
      <c r="F21" s="156" t="str">
        <f>IF('Liste Beginner'!G24="","",'Liste Beginner'!G24)</f>
        <v/>
      </c>
      <c r="G21" s="105" t="str">
        <f>IF('Liste Beginner'!H24="","",'Liste Beginner'!H24)</f>
        <v/>
      </c>
      <c r="H21" s="105" t="str">
        <f>IF('Liste Beginner'!I24="","",'Liste Beginner'!I24)</f>
        <v/>
      </c>
      <c r="I21" s="105" t="str">
        <f>IF('Liste Beginner'!J24="","",'Liste Beginner'!J24)</f>
        <v/>
      </c>
      <c r="J21" s="105" t="str">
        <f>IF('Liste Beginner'!K24="","",'Liste Beginner'!K24)</f>
        <v/>
      </c>
      <c r="K21" s="105" t="str">
        <f>IF('Liste Beginner'!L24="","",'Liste Beginner'!L24)</f>
        <v/>
      </c>
      <c r="L21" s="105" t="str">
        <f>IF('Liste Beginner'!M24="","",'Liste Beginner'!M24)</f>
        <v/>
      </c>
      <c r="M21" s="105" t="str">
        <f>IF('Liste Beginner'!N24="","",'Liste Beginner'!N24)</f>
        <v/>
      </c>
      <c r="N21" s="105" t="str">
        <f>IF('Liste Beginner'!O24="","",'Liste Beginner'!O24)</f>
        <v/>
      </c>
      <c r="O21" s="105" t="str">
        <f>IF('Liste Beginner'!P24="","",'Liste Beginner'!P24)</f>
        <v/>
      </c>
      <c r="P21" s="105" t="str">
        <f>IF('Liste Beginner'!Q24="","",'Liste Beginner'!Q24)</f>
        <v/>
      </c>
      <c r="Q21" s="105" t="str">
        <f>IF('Liste Beginner'!R24="","",'Liste Beginner'!R24)</f>
        <v/>
      </c>
      <c r="R21" s="105">
        <f>'Liste Beginner'!S24</f>
        <v>0</v>
      </c>
      <c r="S21" s="126" t="str">
        <f>'Liste Beginner'!T24</f>
        <v/>
      </c>
      <c r="T21" s="150">
        <f>'Liste Beginner'!U24</f>
        <v>0</v>
      </c>
    </row>
    <row r="22" spans="1:20" s="118" customFormat="1" ht="21" customHeight="1" thickBot="1">
      <c r="A22" s="198" t="str">
        <f>IF('Liste Beginner'!A25="","",'Liste Beginner'!A25&amp;" / "&amp;'Liste Beginner'!B25&amp;" / Beginner")</f>
        <v/>
      </c>
      <c r="B22" s="157" t="str">
        <f>IF('Liste Beginner'!C25="","",'Liste Beginner'!C25)</f>
        <v/>
      </c>
      <c r="C22" s="157" t="str">
        <f>IF('Liste Beginner'!D25="","",'Liste Beginner'!D25)</f>
        <v/>
      </c>
      <c r="D22" s="157" t="str">
        <f>IF('Liste Beginner'!E25="","",'Liste Beginner'!E25)</f>
        <v/>
      </c>
      <c r="E22" s="157" t="str">
        <f>IF('Liste Beginner'!F25="","",'Liste Beginner'!F25)</f>
        <v/>
      </c>
      <c r="F22" s="157" t="str">
        <f>IF('Liste Beginner'!G25="","",'Liste Beginner'!G25)</f>
        <v/>
      </c>
      <c r="G22" s="151" t="str">
        <f>IF('Liste Beginner'!H25="","",'Liste Beginner'!H25)</f>
        <v/>
      </c>
      <c r="H22" s="151" t="str">
        <f>IF('Liste Beginner'!I25="","",'Liste Beginner'!I25)</f>
        <v/>
      </c>
      <c r="I22" s="151" t="str">
        <f>IF('Liste Beginner'!J25="","",'Liste Beginner'!J25)</f>
        <v/>
      </c>
      <c r="J22" s="151" t="str">
        <f>IF('Liste Beginner'!K25="","",'Liste Beginner'!K25)</f>
        <v/>
      </c>
      <c r="K22" s="151" t="str">
        <f>IF('Liste Beginner'!L25="","",'Liste Beginner'!L25)</f>
        <v/>
      </c>
      <c r="L22" s="151" t="str">
        <f>IF('Liste Beginner'!M25="","",'Liste Beginner'!M25)</f>
        <v/>
      </c>
      <c r="M22" s="151" t="str">
        <f>IF('Liste Beginner'!N25="","",'Liste Beginner'!N25)</f>
        <v/>
      </c>
      <c r="N22" s="151" t="str">
        <f>IF('Liste Beginner'!O25="","",'Liste Beginner'!O25)</f>
        <v/>
      </c>
      <c r="O22" s="151" t="str">
        <f>IF('Liste Beginner'!P25="","",'Liste Beginner'!P25)</f>
        <v/>
      </c>
      <c r="P22" s="151" t="str">
        <f>IF('Liste Beginner'!Q25="","",'Liste Beginner'!Q25)</f>
        <v/>
      </c>
      <c r="Q22" s="151" t="str">
        <f>IF('Liste Beginner'!R25="","",'Liste Beginner'!R25)</f>
        <v/>
      </c>
      <c r="R22" s="151">
        <f>'Liste Beginner'!S25</f>
        <v>0</v>
      </c>
      <c r="S22" s="152" t="str">
        <f>'Liste Beginner'!T25</f>
        <v/>
      </c>
      <c r="T22" s="153">
        <f>'Liste Beginner'!U25</f>
        <v>0</v>
      </c>
    </row>
    <row r="23" spans="1:20" s="118" customFormat="1" ht="16.5" thickBot="1">
      <c r="A23" s="190" t="s">
        <v>186</v>
      </c>
      <c r="B23" s="191" t="s">
        <v>8</v>
      </c>
      <c r="C23" s="192" t="s">
        <v>11</v>
      </c>
      <c r="D23" s="192" t="s">
        <v>13</v>
      </c>
      <c r="E23" s="191" t="s">
        <v>5</v>
      </c>
      <c r="F23" s="192" t="s">
        <v>12</v>
      </c>
      <c r="G23" s="193">
        <f>IF('Liste Klasse 1'!H$4="","",'Liste Klasse 1'!H$4)</f>
        <v>1</v>
      </c>
      <c r="H23" s="193">
        <f>IF('Liste Klasse 1'!I$4="","",'Liste Klasse 1'!I$4)</f>
        <v>3</v>
      </c>
      <c r="I23" s="193">
        <f>IF('Liste Klasse 1'!J$4="","",'Liste Klasse 1'!J$4)</f>
        <v>7</v>
      </c>
      <c r="J23" s="193">
        <f>IF('Liste Klasse 1'!K$4="","",'Liste Klasse 1'!K$4)</f>
        <v>6</v>
      </c>
      <c r="K23" s="193">
        <f>IF('Liste Klasse 1'!L$4="","",'Liste Klasse 1'!L$4)</f>
        <v>2</v>
      </c>
      <c r="L23" s="193">
        <f>IF('Liste Klasse 1'!M$4="","",'Liste Klasse 1'!M$4)</f>
        <v>8</v>
      </c>
      <c r="M23" s="193">
        <f>IF('Liste Klasse 1'!N$4="","",'Liste Klasse 1'!N$4)</f>
        <v>4</v>
      </c>
      <c r="N23" s="193">
        <f>IF('Liste Klasse 1'!O$4="","",'Liste Klasse 1'!O$4)</f>
        <v>5</v>
      </c>
      <c r="O23" s="193">
        <f>IF('Liste Klasse 1'!P$4="","",'Liste Klasse 1'!P$4)</f>
        <v>9</v>
      </c>
      <c r="P23" s="193">
        <f>IF('Liste Klasse 1'!Q$4="","",'Liste Klasse 1'!Q$4)</f>
        <v>10</v>
      </c>
      <c r="Q23" s="193" t="str">
        <f>IF('Liste Klasse 1'!R$4="","",'Liste Klasse 1'!R$4)</f>
        <v/>
      </c>
      <c r="R23" s="194" t="s">
        <v>7</v>
      </c>
      <c r="S23" s="194" t="s">
        <v>14</v>
      </c>
      <c r="T23" s="195" t="s">
        <v>4</v>
      </c>
    </row>
    <row r="24" spans="1:20" s="118" customFormat="1" ht="21" customHeight="1">
      <c r="A24" s="196" t="str">
        <f>IF('Liste Klasse 1'!A8="","",'Liste Klasse 1'!A8&amp;" / "&amp;'Liste Klasse 1'!B8&amp;" / Klasse 1")</f>
        <v>4 /  / Klasse 1</v>
      </c>
      <c r="B24" s="155" t="str">
        <f>IF('Liste Klasse 1'!C8="","",'Liste Klasse 1'!C8)</f>
        <v>Ivonne Wilfert</v>
      </c>
      <c r="C24" s="155" t="str">
        <f>IF('Liste Klasse 1'!D8="","",'Liste Klasse 1'!D8)</f>
        <v>VdH Fulda</v>
      </c>
      <c r="D24" s="155" t="str">
        <f>IF('Liste Klasse 1'!E8="","",'Liste Klasse 1'!E8)</f>
        <v>HSVRM</v>
      </c>
      <c r="E24" s="155" t="str">
        <f>IF('Liste Klasse 1'!F8="","",'Liste Klasse 1'!F8)</f>
        <v>Angelus mei Devos</v>
      </c>
      <c r="F24" s="155" t="str">
        <f>IF('Liste Klasse 1'!G8="","",'Liste Klasse 1'!G8)</f>
        <v>Lagotto Romagnolo</v>
      </c>
      <c r="G24" s="147">
        <f>IF('Liste Klasse 1'!H8="","",'Liste Klasse 1'!H8)</f>
        <v>6.5</v>
      </c>
      <c r="H24" s="147">
        <f>IF('Liste Klasse 1'!I8="","",'Liste Klasse 1'!I8)</f>
        <v>10</v>
      </c>
      <c r="I24" s="147">
        <f>IF('Liste Klasse 1'!J8="","",'Liste Klasse 1'!J8)</f>
        <v>10</v>
      </c>
      <c r="J24" s="147">
        <f>IF('Liste Klasse 1'!K8="","",'Liste Klasse 1'!K8)</f>
        <v>10</v>
      </c>
      <c r="K24" s="147">
        <f>IF('Liste Klasse 1'!L8="","",'Liste Klasse 1'!L8)</f>
        <v>9</v>
      </c>
      <c r="L24" s="147">
        <f>IF('Liste Klasse 1'!M8="","",'Liste Klasse 1'!M8)</f>
        <v>9.5</v>
      </c>
      <c r="M24" s="147">
        <f>IF('Liste Klasse 1'!N8="","",'Liste Klasse 1'!N8)</f>
        <v>10</v>
      </c>
      <c r="N24" s="147">
        <f>IF('Liste Klasse 1'!O8="","",'Liste Klasse 1'!O8)</f>
        <v>10</v>
      </c>
      <c r="O24" s="147">
        <f>IF('Liste Klasse 1'!P8="","",'Liste Klasse 1'!P8)</f>
        <v>9.5</v>
      </c>
      <c r="P24" s="147">
        <f>IF('Liste Klasse 1'!Q8="","",'Liste Klasse 1'!Q8)</f>
        <v>10</v>
      </c>
      <c r="Q24" s="147" t="str">
        <f>IF('Liste Klasse 1'!R8="","",'Liste Klasse 1'!R8)</f>
        <v/>
      </c>
      <c r="R24" s="147">
        <f>'Liste Klasse 1'!S8</f>
        <v>263.5</v>
      </c>
      <c r="S24" s="148" t="str">
        <f>'Liste Klasse 1'!T8</f>
        <v>V</v>
      </c>
      <c r="T24" s="149">
        <f>'Liste Klasse 1'!U8</f>
        <v>1</v>
      </c>
    </row>
    <row r="25" spans="1:20" s="118" customFormat="1" ht="21" customHeight="1">
      <c r="A25" s="197" t="str">
        <f>IF('Liste Klasse 1'!A9="","",'Liste Klasse 1'!A9&amp;" / "&amp;'Liste Klasse 1'!B9&amp;" / Klasse 1")</f>
        <v/>
      </c>
      <c r="B25" s="156" t="str">
        <f>IF('Liste Klasse 1'!C9="","",'Liste Klasse 1'!C9)</f>
        <v/>
      </c>
      <c r="C25" s="156" t="str">
        <f>IF('Liste Klasse 1'!D9="","",'Liste Klasse 1'!D9)</f>
        <v/>
      </c>
      <c r="D25" s="156" t="str">
        <f>IF('Liste Klasse 1'!E9="","",'Liste Klasse 1'!E9)</f>
        <v/>
      </c>
      <c r="E25" s="156" t="str">
        <f>IF('Liste Klasse 1'!F9="","",'Liste Klasse 1'!F9)</f>
        <v/>
      </c>
      <c r="F25" s="156" t="str">
        <f>IF('Liste Klasse 1'!G9="","",'Liste Klasse 1'!G9)</f>
        <v/>
      </c>
      <c r="G25" s="105" t="str">
        <f>IF('Liste Klasse 1'!H9="","",'Liste Klasse 1'!H9)</f>
        <v/>
      </c>
      <c r="H25" s="105" t="str">
        <f>IF('Liste Klasse 1'!I9="","",'Liste Klasse 1'!I9)</f>
        <v/>
      </c>
      <c r="I25" s="105" t="str">
        <f>IF('Liste Klasse 1'!J9="","",'Liste Klasse 1'!J9)</f>
        <v/>
      </c>
      <c r="J25" s="105" t="str">
        <f>IF('Liste Klasse 1'!K9="","",'Liste Klasse 1'!K9)</f>
        <v/>
      </c>
      <c r="K25" s="105" t="str">
        <f>IF('Liste Klasse 1'!L9="","",'Liste Klasse 1'!L9)</f>
        <v/>
      </c>
      <c r="L25" s="105" t="str">
        <f>IF('Liste Klasse 1'!M9="","",'Liste Klasse 1'!M9)</f>
        <v/>
      </c>
      <c r="M25" s="105" t="str">
        <f>IF('Liste Klasse 1'!N9="","",'Liste Klasse 1'!N9)</f>
        <v/>
      </c>
      <c r="N25" s="105" t="str">
        <f>IF('Liste Klasse 1'!O9="","",'Liste Klasse 1'!O9)</f>
        <v/>
      </c>
      <c r="O25" s="105" t="str">
        <f>IF('Liste Klasse 1'!P9="","",'Liste Klasse 1'!P9)</f>
        <v/>
      </c>
      <c r="P25" s="105" t="str">
        <f>IF('Liste Klasse 1'!Q9="","",'Liste Klasse 1'!Q9)</f>
        <v/>
      </c>
      <c r="Q25" s="105" t="str">
        <f>IF('Liste Klasse 1'!R9="","",'Liste Klasse 1'!R9)</f>
        <v/>
      </c>
      <c r="R25" s="105">
        <f>'Liste Klasse 1'!S9</f>
        <v>0</v>
      </c>
      <c r="S25" s="126" t="str">
        <f>'Liste Klasse 1'!T9</f>
        <v/>
      </c>
      <c r="T25" s="150">
        <f>'Liste Klasse 1'!U9</f>
        <v>0</v>
      </c>
    </row>
    <row r="26" spans="1:20" s="118" customFormat="1" ht="21" customHeight="1">
      <c r="A26" s="197" t="str">
        <f>IF('Liste Klasse 1'!A10="","",'Liste Klasse 1'!A10&amp;" / "&amp;'Liste Klasse 1'!B10&amp;" / Klasse 1")</f>
        <v/>
      </c>
      <c r="B26" s="156" t="str">
        <f>IF('Liste Klasse 1'!C10="","",'Liste Klasse 1'!C10)</f>
        <v/>
      </c>
      <c r="C26" s="156" t="str">
        <f>IF('Liste Klasse 1'!D10="","",'Liste Klasse 1'!D10)</f>
        <v/>
      </c>
      <c r="D26" s="156" t="str">
        <f>IF('Liste Klasse 1'!E10="","",'Liste Klasse 1'!E10)</f>
        <v/>
      </c>
      <c r="E26" s="156" t="str">
        <f>IF('Liste Klasse 1'!F10="","",'Liste Klasse 1'!F10)</f>
        <v/>
      </c>
      <c r="F26" s="156" t="str">
        <f>IF('Liste Klasse 1'!G10="","",'Liste Klasse 1'!G10)</f>
        <v/>
      </c>
      <c r="G26" s="105" t="str">
        <f>IF('Liste Klasse 1'!H10="","",'Liste Klasse 1'!H10)</f>
        <v/>
      </c>
      <c r="H26" s="105" t="str">
        <f>IF('Liste Klasse 1'!I10="","",'Liste Klasse 1'!I10)</f>
        <v/>
      </c>
      <c r="I26" s="105" t="str">
        <f>IF('Liste Klasse 1'!J10="","",'Liste Klasse 1'!J10)</f>
        <v/>
      </c>
      <c r="J26" s="105" t="str">
        <f>IF('Liste Klasse 1'!K10="","",'Liste Klasse 1'!K10)</f>
        <v/>
      </c>
      <c r="K26" s="105" t="str">
        <f>IF('Liste Klasse 1'!L10="","",'Liste Klasse 1'!L10)</f>
        <v/>
      </c>
      <c r="L26" s="105" t="str">
        <f>IF('Liste Klasse 1'!M10="","",'Liste Klasse 1'!M10)</f>
        <v/>
      </c>
      <c r="M26" s="105" t="str">
        <f>IF('Liste Klasse 1'!N10="","",'Liste Klasse 1'!N10)</f>
        <v/>
      </c>
      <c r="N26" s="105" t="str">
        <f>IF('Liste Klasse 1'!O10="","",'Liste Klasse 1'!O10)</f>
        <v/>
      </c>
      <c r="O26" s="105" t="str">
        <f>IF('Liste Klasse 1'!P10="","",'Liste Klasse 1'!P10)</f>
        <v/>
      </c>
      <c r="P26" s="105" t="str">
        <f>IF('Liste Klasse 1'!Q10="","",'Liste Klasse 1'!Q10)</f>
        <v/>
      </c>
      <c r="Q26" s="105" t="str">
        <f>IF('Liste Klasse 1'!R10="","",'Liste Klasse 1'!R10)</f>
        <v/>
      </c>
      <c r="R26" s="105">
        <f>'Liste Klasse 1'!S10</f>
        <v>0</v>
      </c>
      <c r="S26" s="126" t="str">
        <f>'Liste Klasse 1'!T10</f>
        <v/>
      </c>
      <c r="T26" s="150">
        <f>'Liste Klasse 1'!U10</f>
        <v>0</v>
      </c>
    </row>
    <row r="27" spans="1:20" s="118" customFormat="1" ht="21" customHeight="1">
      <c r="A27" s="197" t="str">
        <f>IF('Liste Klasse 1'!A11="","",'Liste Klasse 1'!A11&amp;" / "&amp;'Liste Klasse 1'!B11&amp;" / Klasse 1")</f>
        <v/>
      </c>
      <c r="B27" s="156" t="str">
        <f>IF('Liste Klasse 1'!C11="","",'Liste Klasse 1'!C11)</f>
        <v/>
      </c>
      <c r="C27" s="156" t="str">
        <f>IF('Liste Klasse 1'!D11="","",'Liste Klasse 1'!D11)</f>
        <v/>
      </c>
      <c r="D27" s="156" t="str">
        <f>IF('Liste Klasse 1'!E11="","",'Liste Klasse 1'!E11)</f>
        <v/>
      </c>
      <c r="E27" s="156" t="str">
        <f>IF('Liste Klasse 1'!F11="","",'Liste Klasse 1'!F11)</f>
        <v/>
      </c>
      <c r="F27" s="156" t="str">
        <f>IF('Liste Klasse 1'!G11="","",'Liste Klasse 1'!G11)</f>
        <v/>
      </c>
      <c r="G27" s="105" t="str">
        <f>IF('Liste Klasse 1'!H11="","",'Liste Klasse 1'!H11)</f>
        <v/>
      </c>
      <c r="H27" s="105" t="str">
        <f>IF('Liste Klasse 1'!I11="","",'Liste Klasse 1'!I11)</f>
        <v/>
      </c>
      <c r="I27" s="105" t="str">
        <f>IF('Liste Klasse 1'!J11="","",'Liste Klasse 1'!J11)</f>
        <v/>
      </c>
      <c r="J27" s="105" t="str">
        <f>IF('Liste Klasse 1'!K11="","",'Liste Klasse 1'!K11)</f>
        <v/>
      </c>
      <c r="K27" s="105" t="str">
        <f>IF('Liste Klasse 1'!L11="","",'Liste Klasse 1'!L11)</f>
        <v/>
      </c>
      <c r="L27" s="105" t="str">
        <f>IF('Liste Klasse 1'!M11="","",'Liste Klasse 1'!M11)</f>
        <v/>
      </c>
      <c r="M27" s="105" t="str">
        <f>IF('Liste Klasse 1'!N11="","",'Liste Klasse 1'!N11)</f>
        <v/>
      </c>
      <c r="N27" s="105" t="str">
        <f>IF('Liste Klasse 1'!O11="","",'Liste Klasse 1'!O11)</f>
        <v/>
      </c>
      <c r="O27" s="105" t="str">
        <f>IF('Liste Klasse 1'!P11="","",'Liste Klasse 1'!P11)</f>
        <v/>
      </c>
      <c r="P27" s="105" t="str">
        <f>IF('Liste Klasse 1'!Q11="","",'Liste Klasse 1'!Q11)</f>
        <v/>
      </c>
      <c r="Q27" s="105" t="str">
        <f>IF('Liste Klasse 1'!R11="","",'Liste Klasse 1'!R11)</f>
        <v/>
      </c>
      <c r="R27" s="105">
        <f>'Liste Klasse 1'!S11</f>
        <v>0</v>
      </c>
      <c r="S27" s="126" t="str">
        <f>'Liste Klasse 1'!T11</f>
        <v/>
      </c>
      <c r="T27" s="150">
        <f>'Liste Klasse 1'!U11</f>
        <v>0</v>
      </c>
    </row>
    <row r="28" spans="1:20" s="118" customFormat="1" ht="21" customHeight="1">
      <c r="A28" s="197" t="str">
        <f>IF('Liste Klasse 1'!A12="","",'Liste Klasse 1'!A12&amp;" / "&amp;'Liste Klasse 1'!B12&amp;" / Klasse 1")</f>
        <v/>
      </c>
      <c r="B28" s="156" t="str">
        <f>IF('Liste Klasse 1'!C12="","",'Liste Klasse 1'!C12)</f>
        <v/>
      </c>
      <c r="C28" s="156" t="str">
        <f>IF('Liste Klasse 1'!D12="","",'Liste Klasse 1'!D12)</f>
        <v/>
      </c>
      <c r="D28" s="156" t="str">
        <f>IF('Liste Klasse 1'!E12="","",'Liste Klasse 1'!E12)</f>
        <v/>
      </c>
      <c r="E28" s="156" t="str">
        <f>IF('Liste Klasse 1'!F12="","",'Liste Klasse 1'!F12)</f>
        <v/>
      </c>
      <c r="F28" s="156" t="str">
        <f>IF('Liste Klasse 1'!G12="","",'Liste Klasse 1'!G12)</f>
        <v/>
      </c>
      <c r="G28" s="105" t="str">
        <f>IF('Liste Klasse 1'!H12="","",'Liste Klasse 1'!H12)</f>
        <v/>
      </c>
      <c r="H28" s="105" t="str">
        <f>IF('Liste Klasse 1'!I12="","",'Liste Klasse 1'!I12)</f>
        <v/>
      </c>
      <c r="I28" s="105" t="str">
        <f>IF('Liste Klasse 1'!J12="","",'Liste Klasse 1'!J12)</f>
        <v/>
      </c>
      <c r="J28" s="105" t="str">
        <f>IF('Liste Klasse 1'!K12="","",'Liste Klasse 1'!K12)</f>
        <v/>
      </c>
      <c r="K28" s="105" t="str">
        <f>IF('Liste Klasse 1'!L12="","",'Liste Klasse 1'!L12)</f>
        <v/>
      </c>
      <c r="L28" s="105" t="str">
        <f>IF('Liste Klasse 1'!M12="","",'Liste Klasse 1'!M12)</f>
        <v/>
      </c>
      <c r="M28" s="105" t="str">
        <f>IF('Liste Klasse 1'!N12="","",'Liste Klasse 1'!N12)</f>
        <v/>
      </c>
      <c r="N28" s="105" t="str">
        <f>IF('Liste Klasse 1'!O12="","",'Liste Klasse 1'!O12)</f>
        <v/>
      </c>
      <c r="O28" s="105" t="str">
        <f>IF('Liste Klasse 1'!P12="","",'Liste Klasse 1'!P12)</f>
        <v/>
      </c>
      <c r="P28" s="105" t="str">
        <f>IF('Liste Klasse 1'!Q12="","",'Liste Klasse 1'!Q12)</f>
        <v/>
      </c>
      <c r="Q28" s="105" t="str">
        <f>IF('Liste Klasse 1'!R12="","",'Liste Klasse 1'!R12)</f>
        <v/>
      </c>
      <c r="R28" s="105">
        <f>'Liste Klasse 1'!S12</f>
        <v>0</v>
      </c>
      <c r="S28" s="126" t="str">
        <f>'Liste Klasse 1'!T12</f>
        <v/>
      </c>
      <c r="T28" s="150">
        <f>'Liste Klasse 1'!U12</f>
        <v>0</v>
      </c>
    </row>
    <row r="29" spans="1:20" s="118" customFormat="1" ht="21" customHeight="1">
      <c r="A29" s="197" t="str">
        <f>IF('Liste Klasse 1'!A13="","",'Liste Klasse 1'!A13&amp;" / "&amp;'Liste Klasse 1'!B13&amp;" / Klasse 1")</f>
        <v/>
      </c>
      <c r="B29" s="156" t="str">
        <f>IF('Liste Klasse 1'!C13="","",'Liste Klasse 1'!C13)</f>
        <v/>
      </c>
      <c r="C29" s="156" t="str">
        <f>IF('Liste Klasse 1'!D13="","",'Liste Klasse 1'!D13)</f>
        <v/>
      </c>
      <c r="D29" s="156" t="str">
        <f>IF('Liste Klasse 1'!E13="","",'Liste Klasse 1'!E13)</f>
        <v/>
      </c>
      <c r="E29" s="156" t="str">
        <f>IF('Liste Klasse 1'!F13="","",'Liste Klasse 1'!F13)</f>
        <v/>
      </c>
      <c r="F29" s="156" t="str">
        <f>IF('Liste Klasse 1'!G13="","",'Liste Klasse 1'!G13)</f>
        <v/>
      </c>
      <c r="G29" s="105" t="str">
        <f>IF('Liste Klasse 1'!H13="","",'Liste Klasse 1'!H13)</f>
        <v/>
      </c>
      <c r="H29" s="105" t="str">
        <f>IF('Liste Klasse 1'!I13="","",'Liste Klasse 1'!I13)</f>
        <v/>
      </c>
      <c r="I29" s="105" t="str">
        <f>IF('Liste Klasse 1'!J13="","",'Liste Klasse 1'!J13)</f>
        <v/>
      </c>
      <c r="J29" s="105" t="str">
        <f>IF('Liste Klasse 1'!K13="","",'Liste Klasse 1'!K13)</f>
        <v/>
      </c>
      <c r="K29" s="105" t="str">
        <f>IF('Liste Klasse 1'!L13="","",'Liste Klasse 1'!L13)</f>
        <v/>
      </c>
      <c r="L29" s="105" t="str">
        <f>IF('Liste Klasse 1'!M13="","",'Liste Klasse 1'!M13)</f>
        <v/>
      </c>
      <c r="M29" s="105" t="str">
        <f>IF('Liste Klasse 1'!N13="","",'Liste Klasse 1'!N13)</f>
        <v/>
      </c>
      <c r="N29" s="105" t="str">
        <f>IF('Liste Klasse 1'!O13="","",'Liste Klasse 1'!O13)</f>
        <v/>
      </c>
      <c r="O29" s="105" t="str">
        <f>IF('Liste Klasse 1'!P13="","",'Liste Klasse 1'!P13)</f>
        <v/>
      </c>
      <c r="P29" s="105" t="str">
        <f>IF('Liste Klasse 1'!Q13="","",'Liste Klasse 1'!Q13)</f>
        <v/>
      </c>
      <c r="Q29" s="105" t="str">
        <f>IF('Liste Klasse 1'!R13="","",'Liste Klasse 1'!R13)</f>
        <v/>
      </c>
      <c r="R29" s="105">
        <f>'Liste Klasse 1'!S13</f>
        <v>0</v>
      </c>
      <c r="S29" s="126" t="str">
        <f>'Liste Klasse 1'!T13</f>
        <v/>
      </c>
      <c r="T29" s="150">
        <f>'Liste Klasse 1'!U13</f>
        <v>0</v>
      </c>
    </row>
    <row r="30" spans="1:20" s="118" customFormat="1" ht="21" customHeight="1">
      <c r="A30" s="197" t="str">
        <f>IF('Liste Klasse 1'!A14="","",'Liste Klasse 1'!A14&amp;" / "&amp;'Liste Klasse 1'!B14&amp;" / Klasse 1")</f>
        <v/>
      </c>
      <c r="B30" s="156" t="str">
        <f>IF('Liste Klasse 1'!C14="","",'Liste Klasse 1'!C14)</f>
        <v/>
      </c>
      <c r="C30" s="156" t="str">
        <f>IF('Liste Klasse 1'!D14="","",'Liste Klasse 1'!D14)</f>
        <v/>
      </c>
      <c r="D30" s="156" t="str">
        <f>IF('Liste Klasse 1'!E14="","",'Liste Klasse 1'!E14)</f>
        <v/>
      </c>
      <c r="E30" s="156" t="str">
        <f>IF('Liste Klasse 1'!F14="","",'Liste Klasse 1'!F14)</f>
        <v/>
      </c>
      <c r="F30" s="156" t="str">
        <f>IF('Liste Klasse 1'!G14="","",'Liste Klasse 1'!G14)</f>
        <v/>
      </c>
      <c r="G30" s="105" t="str">
        <f>IF('Liste Klasse 1'!H14="","",'Liste Klasse 1'!H14)</f>
        <v/>
      </c>
      <c r="H30" s="105" t="str">
        <f>IF('Liste Klasse 1'!I14="","",'Liste Klasse 1'!I14)</f>
        <v/>
      </c>
      <c r="I30" s="105" t="str">
        <f>IF('Liste Klasse 1'!J14="","",'Liste Klasse 1'!J14)</f>
        <v/>
      </c>
      <c r="J30" s="105" t="str">
        <f>IF('Liste Klasse 1'!K14="","",'Liste Klasse 1'!K14)</f>
        <v/>
      </c>
      <c r="K30" s="105" t="str">
        <f>IF('Liste Klasse 1'!L14="","",'Liste Klasse 1'!L14)</f>
        <v/>
      </c>
      <c r="L30" s="105" t="str">
        <f>IF('Liste Klasse 1'!M14="","",'Liste Klasse 1'!M14)</f>
        <v/>
      </c>
      <c r="M30" s="105" t="str">
        <f>IF('Liste Klasse 1'!N14="","",'Liste Klasse 1'!N14)</f>
        <v/>
      </c>
      <c r="N30" s="105" t="str">
        <f>IF('Liste Klasse 1'!O14="","",'Liste Klasse 1'!O14)</f>
        <v/>
      </c>
      <c r="O30" s="105" t="str">
        <f>IF('Liste Klasse 1'!P14="","",'Liste Klasse 1'!P14)</f>
        <v/>
      </c>
      <c r="P30" s="105" t="str">
        <f>IF('Liste Klasse 1'!Q14="","",'Liste Klasse 1'!Q14)</f>
        <v/>
      </c>
      <c r="Q30" s="105" t="str">
        <f>IF('Liste Klasse 1'!R14="","",'Liste Klasse 1'!R14)</f>
        <v/>
      </c>
      <c r="R30" s="105">
        <f>'Liste Klasse 1'!S14</f>
        <v>0</v>
      </c>
      <c r="S30" s="126" t="str">
        <f>'Liste Klasse 1'!T14</f>
        <v/>
      </c>
      <c r="T30" s="150">
        <f>'Liste Klasse 1'!U14</f>
        <v>0</v>
      </c>
    </row>
    <row r="31" spans="1:20" s="118" customFormat="1" ht="21" customHeight="1">
      <c r="A31" s="197" t="str">
        <f>IF('Liste Klasse 1'!A15="","",'Liste Klasse 1'!A15&amp;" / "&amp;'Liste Klasse 1'!B15&amp;" / Klasse 1")</f>
        <v/>
      </c>
      <c r="B31" s="156" t="str">
        <f>IF('Liste Klasse 1'!C15="","",'Liste Klasse 1'!C15)</f>
        <v/>
      </c>
      <c r="C31" s="156" t="str">
        <f>IF('Liste Klasse 1'!D15="","",'Liste Klasse 1'!D15)</f>
        <v/>
      </c>
      <c r="D31" s="156" t="str">
        <f>IF('Liste Klasse 1'!E15="","",'Liste Klasse 1'!E15)</f>
        <v/>
      </c>
      <c r="E31" s="156" t="str">
        <f>IF('Liste Klasse 1'!F15="","",'Liste Klasse 1'!F15)</f>
        <v/>
      </c>
      <c r="F31" s="156" t="str">
        <f>IF('Liste Klasse 1'!G15="","",'Liste Klasse 1'!G15)</f>
        <v/>
      </c>
      <c r="G31" s="105" t="str">
        <f>IF('Liste Klasse 1'!H15="","",'Liste Klasse 1'!H15)</f>
        <v/>
      </c>
      <c r="H31" s="105" t="str">
        <f>IF('Liste Klasse 1'!I15="","",'Liste Klasse 1'!I15)</f>
        <v/>
      </c>
      <c r="I31" s="105" t="str">
        <f>IF('Liste Klasse 1'!J15="","",'Liste Klasse 1'!J15)</f>
        <v/>
      </c>
      <c r="J31" s="105" t="str">
        <f>IF('Liste Klasse 1'!K15="","",'Liste Klasse 1'!K15)</f>
        <v/>
      </c>
      <c r="K31" s="105" t="str">
        <f>IF('Liste Klasse 1'!L15="","",'Liste Klasse 1'!L15)</f>
        <v/>
      </c>
      <c r="L31" s="105" t="str">
        <f>IF('Liste Klasse 1'!M15="","",'Liste Klasse 1'!M15)</f>
        <v/>
      </c>
      <c r="M31" s="105" t="str">
        <f>IF('Liste Klasse 1'!N15="","",'Liste Klasse 1'!N15)</f>
        <v/>
      </c>
      <c r="N31" s="105" t="str">
        <f>IF('Liste Klasse 1'!O15="","",'Liste Klasse 1'!O15)</f>
        <v/>
      </c>
      <c r="O31" s="105" t="str">
        <f>IF('Liste Klasse 1'!P15="","",'Liste Klasse 1'!P15)</f>
        <v/>
      </c>
      <c r="P31" s="105" t="str">
        <f>IF('Liste Klasse 1'!Q15="","",'Liste Klasse 1'!Q15)</f>
        <v/>
      </c>
      <c r="Q31" s="105" t="str">
        <f>IF('Liste Klasse 1'!R15="","",'Liste Klasse 1'!R15)</f>
        <v/>
      </c>
      <c r="R31" s="105">
        <f>'Liste Klasse 1'!S15</f>
        <v>0</v>
      </c>
      <c r="S31" s="126" t="str">
        <f>'Liste Klasse 1'!T15</f>
        <v/>
      </c>
      <c r="T31" s="150">
        <f>'Liste Klasse 1'!U15</f>
        <v>0</v>
      </c>
    </row>
    <row r="32" spans="1:20" s="118" customFormat="1" ht="21" customHeight="1">
      <c r="A32" s="197" t="str">
        <f>IF('Liste Klasse 1'!A16="","",'Liste Klasse 1'!A16&amp;" / "&amp;'Liste Klasse 1'!B16&amp;" / Klasse 1")</f>
        <v/>
      </c>
      <c r="B32" s="156" t="str">
        <f>IF('Liste Klasse 1'!C16="","",'Liste Klasse 1'!C16)</f>
        <v/>
      </c>
      <c r="C32" s="156" t="str">
        <f>IF('Liste Klasse 1'!D16="","",'Liste Klasse 1'!D16)</f>
        <v/>
      </c>
      <c r="D32" s="156" t="str">
        <f>IF('Liste Klasse 1'!E16="","",'Liste Klasse 1'!E16)</f>
        <v/>
      </c>
      <c r="E32" s="156" t="str">
        <f>IF('Liste Klasse 1'!F16="","",'Liste Klasse 1'!F16)</f>
        <v/>
      </c>
      <c r="F32" s="156" t="str">
        <f>IF('Liste Klasse 1'!G16="","",'Liste Klasse 1'!G16)</f>
        <v/>
      </c>
      <c r="G32" s="105" t="str">
        <f>IF('Liste Klasse 1'!H16="","",'Liste Klasse 1'!H16)</f>
        <v/>
      </c>
      <c r="H32" s="105" t="str">
        <f>IF('Liste Klasse 1'!I16="","",'Liste Klasse 1'!I16)</f>
        <v/>
      </c>
      <c r="I32" s="105" t="str">
        <f>IF('Liste Klasse 1'!J16="","",'Liste Klasse 1'!J16)</f>
        <v/>
      </c>
      <c r="J32" s="105" t="str">
        <f>IF('Liste Klasse 1'!K16="","",'Liste Klasse 1'!K16)</f>
        <v/>
      </c>
      <c r="K32" s="105" t="str">
        <f>IF('Liste Klasse 1'!L16="","",'Liste Klasse 1'!L16)</f>
        <v/>
      </c>
      <c r="L32" s="105" t="str">
        <f>IF('Liste Klasse 1'!M16="","",'Liste Klasse 1'!M16)</f>
        <v/>
      </c>
      <c r="M32" s="105" t="str">
        <f>IF('Liste Klasse 1'!N16="","",'Liste Klasse 1'!N16)</f>
        <v/>
      </c>
      <c r="N32" s="105" t="str">
        <f>IF('Liste Klasse 1'!O16="","",'Liste Klasse 1'!O16)</f>
        <v/>
      </c>
      <c r="O32" s="105" t="str">
        <f>IF('Liste Klasse 1'!P16="","",'Liste Klasse 1'!P16)</f>
        <v/>
      </c>
      <c r="P32" s="105" t="str">
        <f>IF('Liste Klasse 1'!Q16="","",'Liste Klasse 1'!Q16)</f>
        <v/>
      </c>
      <c r="Q32" s="105" t="str">
        <f>IF('Liste Klasse 1'!R16="","",'Liste Klasse 1'!R16)</f>
        <v/>
      </c>
      <c r="R32" s="105">
        <f>'Liste Klasse 1'!S16</f>
        <v>0</v>
      </c>
      <c r="S32" s="126" t="str">
        <f>'Liste Klasse 1'!T16</f>
        <v/>
      </c>
      <c r="T32" s="150">
        <f>'Liste Klasse 1'!U16</f>
        <v>0</v>
      </c>
    </row>
    <row r="33" spans="1:20" s="118" customFormat="1" ht="21" customHeight="1">
      <c r="A33" s="197" t="str">
        <f>IF('Liste Klasse 1'!A17="","",'Liste Klasse 1'!A17&amp;" / "&amp;'Liste Klasse 1'!B17&amp;" / Klasse 1")</f>
        <v/>
      </c>
      <c r="B33" s="156" t="str">
        <f>IF('Liste Klasse 1'!C17="","",'Liste Klasse 1'!C17)</f>
        <v/>
      </c>
      <c r="C33" s="156" t="str">
        <f>IF('Liste Klasse 1'!D17="","",'Liste Klasse 1'!D17)</f>
        <v/>
      </c>
      <c r="D33" s="156" t="str">
        <f>IF('Liste Klasse 1'!E17="","",'Liste Klasse 1'!E17)</f>
        <v/>
      </c>
      <c r="E33" s="156" t="str">
        <f>IF('Liste Klasse 1'!F17="","",'Liste Klasse 1'!F17)</f>
        <v/>
      </c>
      <c r="F33" s="156" t="str">
        <f>IF('Liste Klasse 1'!G17="","",'Liste Klasse 1'!G17)</f>
        <v/>
      </c>
      <c r="G33" s="105" t="str">
        <f>IF('Liste Klasse 1'!H17="","",'Liste Klasse 1'!H17)</f>
        <v/>
      </c>
      <c r="H33" s="105" t="str">
        <f>IF('Liste Klasse 1'!I17="","",'Liste Klasse 1'!I17)</f>
        <v/>
      </c>
      <c r="I33" s="105" t="str">
        <f>IF('Liste Klasse 1'!J17="","",'Liste Klasse 1'!J17)</f>
        <v/>
      </c>
      <c r="J33" s="105" t="str">
        <f>IF('Liste Klasse 1'!K17="","",'Liste Klasse 1'!K17)</f>
        <v/>
      </c>
      <c r="K33" s="105" t="str">
        <f>IF('Liste Klasse 1'!L17="","",'Liste Klasse 1'!L17)</f>
        <v/>
      </c>
      <c r="L33" s="105" t="str">
        <f>IF('Liste Klasse 1'!M17="","",'Liste Klasse 1'!M17)</f>
        <v/>
      </c>
      <c r="M33" s="105" t="str">
        <f>IF('Liste Klasse 1'!N17="","",'Liste Klasse 1'!N17)</f>
        <v/>
      </c>
      <c r="N33" s="105" t="str">
        <f>IF('Liste Klasse 1'!O17="","",'Liste Klasse 1'!O17)</f>
        <v/>
      </c>
      <c r="O33" s="105" t="str">
        <f>IF('Liste Klasse 1'!P17="","",'Liste Klasse 1'!P17)</f>
        <v/>
      </c>
      <c r="P33" s="105" t="str">
        <f>IF('Liste Klasse 1'!Q17="","",'Liste Klasse 1'!Q17)</f>
        <v/>
      </c>
      <c r="Q33" s="105" t="str">
        <f>IF('Liste Klasse 1'!R17="","",'Liste Klasse 1'!R17)</f>
        <v/>
      </c>
      <c r="R33" s="105">
        <f>'Liste Klasse 1'!S17</f>
        <v>0</v>
      </c>
      <c r="S33" s="126" t="str">
        <f>'Liste Klasse 1'!T17</f>
        <v/>
      </c>
      <c r="T33" s="150">
        <f>'Liste Klasse 1'!U17</f>
        <v>0</v>
      </c>
    </row>
    <row r="34" spans="1:20" s="118" customFormat="1" ht="21" customHeight="1">
      <c r="A34" s="197" t="str">
        <f>IF('Liste Klasse 1'!A18="","",'Liste Klasse 1'!A18&amp;" / "&amp;'Liste Klasse 1'!B18&amp;" / Klasse 1")</f>
        <v/>
      </c>
      <c r="B34" s="156" t="str">
        <f>IF('Liste Klasse 1'!C18="","",'Liste Klasse 1'!C18)</f>
        <v/>
      </c>
      <c r="C34" s="156" t="str">
        <f>IF('Liste Klasse 1'!D18="","",'Liste Klasse 1'!D18)</f>
        <v/>
      </c>
      <c r="D34" s="156" t="str">
        <f>IF('Liste Klasse 1'!E18="","",'Liste Klasse 1'!E18)</f>
        <v/>
      </c>
      <c r="E34" s="156" t="str">
        <f>IF('Liste Klasse 1'!F18="","",'Liste Klasse 1'!F18)</f>
        <v/>
      </c>
      <c r="F34" s="156" t="str">
        <f>IF('Liste Klasse 1'!G18="","",'Liste Klasse 1'!G18)</f>
        <v/>
      </c>
      <c r="G34" s="105" t="str">
        <f>IF('Liste Klasse 1'!H18="","",'Liste Klasse 1'!H18)</f>
        <v/>
      </c>
      <c r="H34" s="105" t="str">
        <f>IF('Liste Klasse 1'!I18="","",'Liste Klasse 1'!I18)</f>
        <v/>
      </c>
      <c r="I34" s="105" t="str">
        <f>IF('Liste Klasse 1'!J18="","",'Liste Klasse 1'!J18)</f>
        <v/>
      </c>
      <c r="J34" s="105" t="str">
        <f>IF('Liste Klasse 1'!K18="","",'Liste Klasse 1'!K18)</f>
        <v/>
      </c>
      <c r="K34" s="105" t="str">
        <f>IF('Liste Klasse 1'!L18="","",'Liste Klasse 1'!L18)</f>
        <v/>
      </c>
      <c r="L34" s="105" t="str">
        <f>IF('Liste Klasse 1'!M18="","",'Liste Klasse 1'!M18)</f>
        <v/>
      </c>
      <c r="M34" s="105" t="str">
        <f>IF('Liste Klasse 1'!N18="","",'Liste Klasse 1'!N18)</f>
        <v/>
      </c>
      <c r="N34" s="105" t="str">
        <f>IF('Liste Klasse 1'!O18="","",'Liste Klasse 1'!O18)</f>
        <v/>
      </c>
      <c r="O34" s="105" t="str">
        <f>IF('Liste Klasse 1'!P18="","",'Liste Klasse 1'!P18)</f>
        <v/>
      </c>
      <c r="P34" s="105" t="str">
        <f>IF('Liste Klasse 1'!Q18="","",'Liste Klasse 1'!Q18)</f>
        <v/>
      </c>
      <c r="Q34" s="105" t="str">
        <f>IF('Liste Klasse 1'!R18="","",'Liste Klasse 1'!R18)</f>
        <v/>
      </c>
      <c r="R34" s="105">
        <f>'Liste Klasse 1'!S18</f>
        <v>0</v>
      </c>
      <c r="S34" s="126" t="str">
        <f>'Liste Klasse 1'!T18</f>
        <v/>
      </c>
      <c r="T34" s="150">
        <f>'Liste Klasse 1'!U18</f>
        <v>0</v>
      </c>
    </row>
    <row r="35" spans="1:20" s="118" customFormat="1" ht="21" customHeight="1">
      <c r="A35" s="197" t="str">
        <f>IF('Liste Klasse 1'!A19="","",'Liste Klasse 1'!A19&amp;" / "&amp;'Liste Klasse 1'!B19&amp;" / Klasse 1")</f>
        <v/>
      </c>
      <c r="B35" s="156" t="str">
        <f>IF('Liste Klasse 1'!C19="","",'Liste Klasse 1'!C19)</f>
        <v/>
      </c>
      <c r="C35" s="156" t="str">
        <f>IF('Liste Klasse 1'!D19="","",'Liste Klasse 1'!D19)</f>
        <v/>
      </c>
      <c r="D35" s="156" t="str">
        <f>IF('Liste Klasse 1'!E19="","",'Liste Klasse 1'!E19)</f>
        <v/>
      </c>
      <c r="E35" s="156" t="str">
        <f>IF('Liste Klasse 1'!F19="","",'Liste Klasse 1'!F19)</f>
        <v/>
      </c>
      <c r="F35" s="156" t="str">
        <f>IF('Liste Klasse 1'!G19="","",'Liste Klasse 1'!G19)</f>
        <v/>
      </c>
      <c r="G35" s="105" t="str">
        <f>IF('Liste Klasse 1'!H19="","",'Liste Klasse 1'!H19)</f>
        <v/>
      </c>
      <c r="H35" s="105" t="str">
        <f>IF('Liste Klasse 1'!I19="","",'Liste Klasse 1'!I19)</f>
        <v/>
      </c>
      <c r="I35" s="105" t="str">
        <f>IF('Liste Klasse 1'!J19="","",'Liste Klasse 1'!J19)</f>
        <v/>
      </c>
      <c r="J35" s="105" t="str">
        <f>IF('Liste Klasse 1'!K19="","",'Liste Klasse 1'!K19)</f>
        <v/>
      </c>
      <c r="K35" s="105" t="str">
        <f>IF('Liste Klasse 1'!L19="","",'Liste Klasse 1'!L19)</f>
        <v/>
      </c>
      <c r="L35" s="105" t="str">
        <f>IF('Liste Klasse 1'!M19="","",'Liste Klasse 1'!M19)</f>
        <v/>
      </c>
      <c r="M35" s="105" t="str">
        <f>IF('Liste Klasse 1'!N19="","",'Liste Klasse 1'!N19)</f>
        <v/>
      </c>
      <c r="N35" s="105" t="str">
        <f>IF('Liste Klasse 1'!O19="","",'Liste Klasse 1'!O19)</f>
        <v/>
      </c>
      <c r="O35" s="105" t="str">
        <f>IF('Liste Klasse 1'!P19="","",'Liste Klasse 1'!P19)</f>
        <v/>
      </c>
      <c r="P35" s="105" t="str">
        <f>IF('Liste Klasse 1'!Q19="","",'Liste Klasse 1'!Q19)</f>
        <v/>
      </c>
      <c r="Q35" s="105" t="str">
        <f>IF('Liste Klasse 1'!R19="","",'Liste Klasse 1'!R19)</f>
        <v/>
      </c>
      <c r="R35" s="105">
        <f>'Liste Klasse 1'!S19</f>
        <v>0</v>
      </c>
      <c r="S35" s="126" t="str">
        <f>'Liste Klasse 1'!T19</f>
        <v/>
      </c>
      <c r="T35" s="150">
        <f>'Liste Klasse 1'!U19</f>
        <v>0</v>
      </c>
    </row>
    <row r="36" spans="1:20" s="118" customFormat="1" ht="21" customHeight="1">
      <c r="A36" s="197" t="str">
        <f>IF('Liste Klasse 1'!A20="","",'Liste Klasse 1'!A20&amp;" / "&amp;'Liste Klasse 1'!B20&amp;" / Klasse 1")</f>
        <v/>
      </c>
      <c r="B36" s="156" t="str">
        <f>IF('Liste Klasse 1'!C20="","",'Liste Klasse 1'!C20)</f>
        <v/>
      </c>
      <c r="C36" s="156" t="str">
        <f>IF('Liste Klasse 1'!D20="","",'Liste Klasse 1'!D20)</f>
        <v/>
      </c>
      <c r="D36" s="156" t="str">
        <f>IF('Liste Klasse 1'!E20="","",'Liste Klasse 1'!E20)</f>
        <v/>
      </c>
      <c r="E36" s="156" t="str">
        <f>IF('Liste Klasse 1'!F20="","",'Liste Klasse 1'!F20)</f>
        <v/>
      </c>
      <c r="F36" s="156" t="str">
        <f>IF('Liste Klasse 1'!G20="","",'Liste Klasse 1'!G20)</f>
        <v/>
      </c>
      <c r="G36" s="105" t="str">
        <f>IF('Liste Klasse 1'!H20="","",'Liste Klasse 1'!H20)</f>
        <v/>
      </c>
      <c r="H36" s="105" t="str">
        <f>IF('Liste Klasse 1'!I20="","",'Liste Klasse 1'!I20)</f>
        <v/>
      </c>
      <c r="I36" s="105" t="str">
        <f>IF('Liste Klasse 1'!J20="","",'Liste Klasse 1'!J20)</f>
        <v/>
      </c>
      <c r="J36" s="105" t="str">
        <f>IF('Liste Klasse 1'!K20="","",'Liste Klasse 1'!K20)</f>
        <v/>
      </c>
      <c r="K36" s="105" t="str">
        <f>IF('Liste Klasse 1'!L20="","",'Liste Klasse 1'!L20)</f>
        <v/>
      </c>
      <c r="L36" s="105" t="str">
        <f>IF('Liste Klasse 1'!M20="","",'Liste Klasse 1'!M20)</f>
        <v/>
      </c>
      <c r="M36" s="105" t="str">
        <f>IF('Liste Klasse 1'!N20="","",'Liste Klasse 1'!N20)</f>
        <v/>
      </c>
      <c r="N36" s="105" t="str">
        <f>IF('Liste Klasse 1'!O20="","",'Liste Klasse 1'!O20)</f>
        <v/>
      </c>
      <c r="O36" s="105" t="str">
        <f>IF('Liste Klasse 1'!P20="","",'Liste Klasse 1'!P20)</f>
        <v/>
      </c>
      <c r="P36" s="105" t="str">
        <f>IF('Liste Klasse 1'!Q20="","",'Liste Klasse 1'!Q20)</f>
        <v/>
      </c>
      <c r="Q36" s="105" t="str">
        <f>IF('Liste Klasse 1'!R20="","",'Liste Klasse 1'!R20)</f>
        <v/>
      </c>
      <c r="R36" s="105">
        <f>'Liste Klasse 1'!S20</f>
        <v>0</v>
      </c>
      <c r="S36" s="126" t="str">
        <f>'Liste Klasse 1'!T20</f>
        <v/>
      </c>
      <c r="T36" s="150">
        <f>'Liste Klasse 1'!U20</f>
        <v>0</v>
      </c>
    </row>
    <row r="37" spans="1:20" s="118" customFormat="1" ht="21" customHeight="1">
      <c r="A37" s="197" t="str">
        <f>IF('Liste Klasse 1'!A21="","",'Liste Klasse 1'!A21&amp;" / "&amp;'Liste Klasse 1'!B21&amp;" / Klasse 1")</f>
        <v/>
      </c>
      <c r="B37" s="156" t="str">
        <f>IF('Liste Klasse 1'!C21="","",'Liste Klasse 1'!C21)</f>
        <v/>
      </c>
      <c r="C37" s="156" t="str">
        <f>IF('Liste Klasse 1'!D21="","",'Liste Klasse 1'!D21)</f>
        <v/>
      </c>
      <c r="D37" s="156" t="str">
        <f>IF('Liste Klasse 1'!E21="","",'Liste Klasse 1'!E21)</f>
        <v/>
      </c>
      <c r="E37" s="156" t="str">
        <f>IF('Liste Klasse 1'!F21="","",'Liste Klasse 1'!F21)</f>
        <v/>
      </c>
      <c r="F37" s="156" t="str">
        <f>IF('Liste Klasse 1'!G21="","",'Liste Klasse 1'!G21)</f>
        <v/>
      </c>
      <c r="G37" s="105" t="str">
        <f>IF('Liste Klasse 1'!H21="","",'Liste Klasse 1'!H21)</f>
        <v/>
      </c>
      <c r="H37" s="105" t="str">
        <f>IF('Liste Klasse 1'!I21="","",'Liste Klasse 1'!I21)</f>
        <v/>
      </c>
      <c r="I37" s="105" t="str">
        <f>IF('Liste Klasse 1'!J21="","",'Liste Klasse 1'!J21)</f>
        <v/>
      </c>
      <c r="J37" s="105" t="str">
        <f>IF('Liste Klasse 1'!K21="","",'Liste Klasse 1'!K21)</f>
        <v/>
      </c>
      <c r="K37" s="105" t="str">
        <f>IF('Liste Klasse 1'!L21="","",'Liste Klasse 1'!L21)</f>
        <v/>
      </c>
      <c r="L37" s="105" t="str">
        <f>IF('Liste Klasse 1'!M21="","",'Liste Klasse 1'!M21)</f>
        <v/>
      </c>
      <c r="M37" s="105" t="str">
        <f>IF('Liste Klasse 1'!N21="","",'Liste Klasse 1'!N21)</f>
        <v/>
      </c>
      <c r="N37" s="105" t="str">
        <f>IF('Liste Klasse 1'!O21="","",'Liste Klasse 1'!O21)</f>
        <v/>
      </c>
      <c r="O37" s="105" t="str">
        <f>IF('Liste Klasse 1'!P21="","",'Liste Klasse 1'!P21)</f>
        <v/>
      </c>
      <c r="P37" s="105" t="str">
        <f>IF('Liste Klasse 1'!Q21="","",'Liste Klasse 1'!Q21)</f>
        <v/>
      </c>
      <c r="Q37" s="105" t="str">
        <f>IF('Liste Klasse 1'!R21="","",'Liste Klasse 1'!R21)</f>
        <v/>
      </c>
      <c r="R37" s="105">
        <f>'Liste Klasse 1'!S21</f>
        <v>0</v>
      </c>
      <c r="S37" s="126" t="str">
        <f>'Liste Klasse 1'!T21</f>
        <v/>
      </c>
      <c r="T37" s="150">
        <f>'Liste Klasse 1'!U21</f>
        <v>0</v>
      </c>
    </row>
    <row r="38" spans="1:20" s="118" customFormat="1" ht="21" customHeight="1">
      <c r="A38" s="197" t="str">
        <f>IF('Liste Klasse 1'!A22="","",'Liste Klasse 1'!A22&amp;" / "&amp;'Liste Klasse 1'!B22&amp;" / Klasse 1")</f>
        <v/>
      </c>
      <c r="B38" s="156" t="str">
        <f>IF('Liste Klasse 1'!C22="","",'Liste Klasse 1'!C22)</f>
        <v/>
      </c>
      <c r="C38" s="156" t="str">
        <f>IF('Liste Klasse 1'!D22="","",'Liste Klasse 1'!D22)</f>
        <v/>
      </c>
      <c r="D38" s="156" t="str">
        <f>IF('Liste Klasse 1'!E22="","",'Liste Klasse 1'!E22)</f>
        <v/>
      </c>
      <c r="E38" s="156" t="str">
        <f>IF('Liste Klasse 1'!F22="","",'Liste Klasse 1'!F22)</f>
        <v/>
      </c>
      <c r="F38" s="156" t="str">
        <f>IF('Liste Klasse 1'!G22="","",'Liste Klasse 1'!G22)</f>
        <v/>
      </c>
      <c r="G38" s="105" t="str">
        <f>IF('Liste Klasse 1'!H22="","",'Liste Klasse 1'!H22)</f>
        <v/>
      </c>
      <c r="H38" s="105" t="str">
        <f>IF('Liste Klasse 1'!I22="","",'Liste Klasse 1'!I22)</f>
        <v/>
      </c>
      <c r="I38" s="105" t="str">
        <f>IF('Liste Klasse 1'!J22="","",'Liste Klasse 1'!J22)</f>
        <v/>
      </c>
      <c r="J38" s="105" t="str">
        <f>IF('Liste Klasse 1'!K22="","",'Liste Klasse 1'!K22)</f>
        <v/>
      </c>
      <c r="K38" s="105" t="str">
        <f>IF('Liste Klasse 1'!L22="","",'Liste Klasse 1'!L22)</f>
        <v/>
      </c>
      <c r="L38" s="105" t="str">
        <f>IF('Liste Klasse 1'!M22="","",'Liste Klasse 1'!M22)</f>
        <v/>
      </c>
      <c r="M38" s="105" t="str">
        <f>IF('Liste Klasse 1'!N22="","",'Liste Klasse 1'!N22)</f>
        <v/>
      </c>
      <c r="N38" s="105" t="str">
        <f>IF('Liste Klasse 1'!O22="","",'Liste Klasse 1'!O22)</f>
        <v/>
      </c>
      <c r="O38" s="105" t="str">
        <f>IF('Liste Klasse 1'!P22="","",'Liste Klasse 1'!P22)</f>
        <v/>
      </c>
      <c r="P38" s="105" t="str">
        <f>IF('Liste Klasse 1'!Q22="","",'Liste Klasse 1'!Q22)</f>
        <v/>
      </c>
      <c r="Q38" s="105" t="str">
        <f>IF('Liste Klasse 1'!R22="","",'Liste Klasse 1'!R22)</f>
        <v/>
      </c>
      <c r="R38" s="105">
        <f>'Liste Klasse 1'!S22</f>
        <v>0</v>
      </c>
      <c r="S38" s="126" t="str">
        <f>'Liste Klasse 1'!T22</f>
        <v/>
      </c>
      <c r="T38" s="150">
        <f>'Liste Klasse 1'!U22</f>
        <v>0</v>
      </c>
    </row>
    <row r="39" spans="1:20" s="118" customFormat="1" ht="21" customHeight="1">
      <c r="A39" s="197" t="str">
        <f>IF('Liste Klasse 1'!A23="","",'Liste Klasse 1'!A23&amp;" / "&amp;'Liste Klasse 1'!B23&amp;" / Klasse 1")</f>
        <v/>
      </c>
      <c r="B39" s="156" t="str">
        <f>IF('Liste Klasse 1'!C23="","",'Liste Klasse 1'!C23)</f>
        <v/>
      </c>
      <c r="C39" s="156" t="str">
        <f>IF('Liste Klasse 1'!D23="","",'Liste Klasse 1'!D23)</f>
        <v/>
      </c>
      <c r="D39" s="156" t="str">
        <f>IF('Liste Klasse 1'!E23="","",'Liste Klasse 1'!E23)</f>
        <v/>
      </c>
      <c r="E39" s="156" t="str">
        <f>IF('Liste Klasse 1'!F23="","",'Liste Klasse 1'!F23)</f>
        <v/>
      </c>
      <c r="F39" s="156" t="str">
        <f>IF('Liste Klasse 1'!G23="","",'Liste Klasse 1'!G23)</f>
        <v/>
      </c>
      <c r="G39" s="105" t="str">
        <f>IF('Liste Klasse 1'!H23="","",'Liste Klasse 1'!H23)</f>
        <v/>
      </c>
      <c r="H39" s="105" t="str">
        <f>IF('Liste Klasse 1'!I23="","",'Liste Klasse 1'!I23)</f>
        <v/>
      </c>
      <c r="I39" s="105" t="str">
        <f>IF('Liste Klasse 1'!J23="","",'Liste Klasse 1'!J23)</f>
        <v/>
      </c>
      <c r="J39" s="105" t="str">
        <f>IF('Liste Klasse 1'!K23="","",'Liste Klasse 1'!K23)</f>
        <v/>
      </c>
      <c r="K39" s="105" t="str">
        <f>IF('Liste Klasse 1'!L23="","",'Liste Klasse 1'!L23)</f>
        <v/>
      </c>
      <c r="L39" s="105" t="str">
        <f>IF('Liste Klasse 1'!M23="","",'Liste Klasse 1'!M23)</f>
        <v/>
      </c>
      <c r="M39" s="105" t="str">
        <f>IF('Liste Klasse 1'!N23="","",'Liste Klasse 1'!N23)</f>
        <v/>
      </c>
      <c r="N39" s="105" t="str">
        <f>IF('Liste Klasse 1'!O23="","",'Liste Klasse 1'!O23)</f>
        <v/>
      </c>
      <c r="O39" s="105" t="str">
        <f>IF('Liste Klasse 1'!P23="","",'Liste Klasse 1'!P23)</f>
        <v/>
      </c>
      <c r="P39" s="105" t="str">
        <f>IF('Liste Klasse 1'!Q23="","",'Liste Klasse 1'!Q23)</f>
        <v/>
      </c>
      <c r="Q39" s="105" t="str">
        <f>IF('Liste Klasse 1'!R23="","",'Liste Klasse 1'!R23)</f>
        <v/>
      </c>
      <c r="R39" s="105">
        <f>'Liste Klasse 1'!S23</f>
        <v>0</v>
      </c>
      <c r="S39" s="126" t="str">
        <f>'Liste Klasse 1'!T23</f>
        <v/>
      </c>
      <c r="T39" s="150">
        <f>'Liste Klasse 1'!U23</f>
        <v>0</v>
      </c>
    </row>
    <row r="40" spans="1:20" s="118" customFormat="1" ht="21" customHeight="1">
      <c r="A40" s="197" t="str">
        <f>IF('Liste Klasse 1'!A24="","",'Liste Klasse 1'!A24&amp;" / "&amp;'Liste Klasse 1'!B24&amp;" / Klasse 1")</f>
        <v/>
      </c>
      <c r="B40" s="156" t="str">
        <f>IF('Liste Klasse 1'!C24="","",'Liste Klasse 1'!C24)</f>
        <v/>
      </c>
      <c r="C40" s="156" t="str">
        <f>IF('Liste Klasse 1'!D24="","",'Liste Klasse 1'!D24)</f>
        <v/>
      </c>
      <c r="D40" s="156" t="str">
        <f>IF('Liste Klasse 1'!E24="","",'Liste Klasse 1'!E24)</f>
        <v/>
      </c>
      <c r="E40" s="156" t="str">
        <f>IF('Liste Klasse 1'!F24="","",'Liste Klasse 1'!F24)</f>
        <v/>
      </c>
      <c r="F40" s="156" t="str">
        <f>IF('Liste Klasse 1'!G24="","",'Liste Klasse 1'!G24)</f>
        <v/>
      </c>
      <c r="G40" s="105" t="str">
        <f>IF('Liste Klasse 1'!H24="","",'Liste Klasse 1'!H24)</f>
        <v/>
      </c>
      <c r="H40" s="105" t="str">
        <f>IF('Liste Klasse 1'!I24="","",'Liste Klasse 1'!I24)</f>
        <v/>
      </c>
      <c r="I40" s="105" t="str">
        <f>IF('Liste Klasse 1'!J24="","",'Liste Klasse 1'!J24)</f>
        <v/>
      </c>
      <c r="J40" s="105" t="str">
        <f>IF('Liste Klasse 1'!K24="","",'Liste Klasse 1'!K24)</f>
        <v/>
      </c>
      <c r="K40" s="105" t="str">
        <f>IF('Liste Klasse 1'!L24="","",'Liste Klasse 1'!L24)</f>
        <v/>
      </c>
      <c r="L40" s="105" t="str">
        <f>IF('Liste Klasse 1'!M24="","",'Liste Klasse 1'!M24)</f>
        <v/>
      </c>
      <c r="M40" s="105" t="str">
        <f>IF('Liste Klasse 1'!N24="","",'Liste Klasse 1'!N24)</f>
        <v/>
      </c>
      <c r="N40" s="105" t="str">
        <f>IF('Liste Klasse 1'!O24="","",'Liste Klasse 1'!O24)</f>
        <v/>
      </c>
      <c r="O40" s="105" t="str">
        <f>IF('Liste Klasse 1'!P24="","",'Liste Klasse 1'!P24)</f>
        <v/>
      </c>
      <c r="P40" s="105" t="str">
        <f>IF('Liste Klasse 1'!Q24="","",'Liste Klasse 1'!Q24)</f>
        <v/>
      </c>
      <c r="Q40" s="105" t="str">
        <f>IF('Liste Klasse 1'!R24="","",'Liste Klasse 1'!R24)</f>
        <v/>
      </c>
      <c r="R40" s="105">
        <f>'Liste Klasse 1'!S24</f>
        <v>0</v>
      </c>
      <c r="S40" s="126" t="str">
        <f>'Liste Klasse 1'!T24</f>
        <v/>
      </c>
      <c r="T40" s="150">
        <f>'Liste Klasse 1'!U24</f>
        <v>0</v>
      </c>
    </row>
    <row r="41" spans="1:20" s="118" customFormat="1" ht="21" customHeight="1" thickBot="1">
      <c r="A41" s="198" t="str">
        <f>IF('Liste Klasse 1'!A25="","",'Liste Klasse 1'!A25&amp;" / "&amp;'Liste Klasse 1'!B25&amp;" / Klasse 1")</f>
        <v/>
      </c>
      <c r="B41" s="157" t="str">
        <f>IF('Liste Klasse 1'!C25="","",'Liste Klasse 1'!C25)</f>
        <v/>
      </c>
      <c r="C41" s="157" t="str">
        <f>IF('Liste Klasse 1'!D25="","",'Liste Klasse 1'!D25)</f>
        <v/>
      </c>
      <c r="D41" s="157" t="str">
        <f>IF('Liste Klasse 1'!E25="","",'Liste Klasse 1'!E25)</f>
        <v/>
      </c>
      <c r="E41" s="157" t="str">
        <f>IF('Liste Klasse 1'!F25="","",'Liste Klasse 1'!F25)</f>
        <v/>
      </c>
      <c r="F41" s="157" t="str">
        <f>IF('Liste Klasse 1'!G25="","",'Liste Klasse 1'!G25)</f>
        <v/>
      </c>
      <c r="G41" s="151" t="str">
        <f>IF('Liste Klasse 1'!H25="","",'Liste Klasse 1'!H25)</f>
        <v/>
      </c>
      <c r="H41" s="151" t="str">
        <f>IF('Liste Klasse 1'!I25="","",'Liste Klasse 1'!I25)</f>
        <v/>
      </c>
      <c r="I41" s="151" t="str">
        <f>IF('Liste Klasse 1'!J25="","",'Liste Klasse 1'!J25)</f>
        <v/>
      </c>
      <c r="J41" s="151" t="str">
        <f>IF('Liste Klasse 1'!K25="","",'Liste Klasse 1'!K25)</f>
        <v/>
      </c>
      <c r="K41" s="151" t="str">
        <f>IF('Liste Klasse 1'!L25="","",'Liste Klasse 1'!L25)</f>
        <v/>
      </c>
      <c r="L41" s="151" t="str">
        <f>IF('Liste Klasse 1'!M25="","",'Liste Klasse 1'!M25)</f>
        <v/>
      </c>
      <c r="M41" s="151" t="str">
        <f>IF('Liste Klasse 1'!N25="","",'Liste Klasse 1'!N25)</f>
        <v/>
      </c>
      <c r="N41" s="151" t="str">
        <f>IF('Liste Klasse 1'!O25="","",'Liste Klasse 1'!O25)</f>
        <v/>
      </c>
      <c r="O41" s="151" t="str">
        <f>IF('Liste Klasse 1'!P25="","",'Liste Klasse 1'!P25)</f>
        <v/>
      </c>
      <c r="P41" s="151" t="str">
        <f>IF('Liste Klasse 1'!Q25="","",'Liste Klasse 1'!Q25)</f>
        <v/>
      </c>
      <c r="Q41" s="151" t="str">
        <f>IF('Liste Klasse 1'!R25="","",'Liste Klasse 1'!R25)</f>
        <v/>
      </c>
      <c r="R41" s="151">
        <f>'Liste Klasse 1'!S25</f>
        <v>0</v>
      </c>
      <c r="S41" s="152" t="str">
        <f>'Liste Klasse 1'!T25</f>
        <v/>
      </c>
      <c r="T41" s="153">
        <f>'Liste Klasse 1'!U25</f>
        <v>0</v>
      </c>
    </row>
    <row r="42" spans="1:20" s="118" customFormat="1" ht="16.5" thickBot="1">
      <c r="A42" s="190" t="s">
        <v>186</v>
      </c>
      <c r="B42" s="191" t="s">
        <v>8</v>
      </c>
      <c r="C42" s="192" t="s">
        <v>11</v>
      </c>
      <c r="D42" s="192" t="s">
        <v>13</v>
      </c>
      <c r="E42" s="191" t="s">
        <v>5</v>
      </c>
      <c r="F42" s="192" t="s">
        <v>12</v>
      </c>
      <c r="G42" s="193">
        <f>IF('Liste Klasse 2'!H$4="","",'Liste Klasse 2'!H$4)</f>
        <v>1</v>
      </c>
      <c r="H42" s="193">
        <f>IF('Liste Klasse 2'!I$4="","",'Liste Klasse 2'!I$4)</f>
        <v>2</v>
      </c>
      <c r="I42" s="193">
        <f>IF('Liste Klasse 2'!J$4="","",'Liste Klasse 2'!J$4)</f>
        <v>3</v>
      </c>
      <c r="J42" s="193">
        <f>IF('Liste Klasse 2'!K$4="","",'Liste Klasse 2'!K$4)</f>
        <v>5</v>
      </c>
      <c r="K42" s="193">
        <f>IF('Liste Klasse 2'!L$4="","",'Liste Klasse 2'!L$4)</f>
        <v>9</v>
      </c>
      <c r="L42" s="193">
        <f>IF('Liste Klasse 2'!M$4="","",'Liste Klasse 2'!M$4)</f>
        <v>7</v>
      </c>
      <c r="M42" s="193">
        <f>IF('Liste Klasse 2'!N$4="","",'Liste Klasse 2'!N$4)</f>
        <v>6</v>
      </c>
      <c r="N42" s="193">
        <f>IF('Liste Klasse 2'!O$4="","",'Liste Klasse 2'!O$4)</f>
        <v>4</v>
      </c>
      <c r="O42" s="193">
        <f>IF('Liste Klasse 2'!P$4="","",'Liste Klasse 2'!P$4)</f>
        <v>8</v>
      </c>
      <c r="P42" s="193">
        <f>IF('Liste Klasse 2'!Q$4="","",'Liste Klasse 2'!Q$4)</f>
        <v>10</v>
      </c>
      <c r="Q42" s="193" t="str">
        <f>IF('Liste Klasse 2'!R$4="","",'Liste Klasse 2'!R$4)</f>
        <v/>
      </c>
      <c r="R42" s="194" t="s">
        <v>7</v>
      </c>
      <c r="S42" s="194" t="s">
        <v>14</v>
      </c>
      <c r="T42" s="195" t="s">
        <v>4</v>
      </c>
    </row>
    <row r="43" spans="1:20" s="118" customFormat="1" ht="21" customHeight="1">
      <c r="A43" s="196" t="str">
        <f>IF('Liste Klasse 2'!A8="","",'Liste Klasse 2'!A8&amp;" / "&amp;'Liste Klasse 2'!B8&amp;" / Klasse 2")</f>
        <v>9 /  / Klasse 2</v>
      </c>
      <c r="B43" s="155" t="str">
        <f>IF('Liste Klasse 2'!C8="","",'Liste Klasse 2'!C8)</f>
        <v>Peter Schick</v>
      </c>
      <c r="C43" s="155" t="str">
        <f>IF('Liste Klasse 2'!D8="","",'Liste Klasse 2'!D8)</f>
        <v>Külztaler Hundefreunde</v>
      </c>
      <c r="D43" s="155" t="str">
        <f>IF('Liste Klasse 2'!E8="","",'Liste Klasse 2'!E8)</f>
        <v>HSVRM</v>
      </c>
      <c r="E43" s="155" t="str">
        <f>IF('Liste Klasse 2'!F8="","",'Liste Klasse 2'!F8)</f>
        <v>Futurbe from me 2 you</v>
      </c>
      <c r="F43" s="155" t="str">
        <f>IF('Liste Klasse 2'!G8="","",'Liste Klasse 2'!G8)</f>
        <v>Border Collie</v>
      </c>
      <c r="G43" s="147">
        <f>IF('Liste Klasse 2'!H8="","",'Liste Klasse 2'!H8)</f>
        <v>10</v>
      </c>
      <c r="H43" s="147">
        <f>IF('Liste Klasse 2'!I8="","",'Liste Klasse 2'!I8)</f>
        <v>8.5</v>
      </c>
      <c r="I43" s="147">
        <f>IF('Liste Klasse 2'!J8="","",'Liste Klasse 2'!J8)</f>
        <v>9.5</v>
      </c>
      <c r="J43" s="147">
        <f>IF('Liste Klasse 2'!K8="","",'Liste Klasse 2'!K8)</f>
        <v>9.5</v>
      </c>
      <c r="K43" s="147">
        <f>IF('Liste Klasse 2'!L8="","",'Liste Klasse 2'!L8)</f>
        <v>10</v>
      </c>
      <c r="L43" s="147">
        <f>IF('Liste Klasse 2'!M8="","",'Liste Klasse 2'!M8)</f>
        <v>6.5</v>
      </c>
      <c r="M43" s="147">
        <f>IF('Liste Klasse 2'!N8="","",'Liste Klasse 2'!N8)</f>
        <v>8</v>
      </c>
      <c r="N43" s="147">
        <f>IF('Liste Klasse 2'!O8="","",'Liste Klasse 2'!O8)</f>
        <v>9</v>
      </c>
      <c r="O43" s="147">
        <f>IF('Liste Klasse 2'!P8="","",'Liste Klasse 2'!P8)</f>
        <v>8</v>
      </c>
      <c r="P43" s="147">
        <f>IF('Liste Klasse 2'!Q8="","",'Liste Klasse 2'!Q8)</f>
        <v>10</v>
      </c>
      <c r="Q43" s="147" t="str">
        <f>IF('Liste Klasse 2'!R8="","",'Liste Klasse 2'!R8)</f>
        <v/>
      </c>
      <c r="R43" s="147">
        <f>'Liste Klasse 2'!S8</f>
        <v>280</v>
      </c>
      <c r="S43" s="148" t="str">
        <f>'Liste Klasse 2'!T8</f>
        <v>V</v>
      </c>
      <c r="T43" s="149">
        <f>'Liste Klasse 2'!U8</f>
        <v>1</v>
      </c>
    </row>
    <row r="44" spans="1:20" s="118" customFormat="1" ht="21" customHeight="1">
      <c r="A44" s="197" t="str">
        <f>IF('Liste Klasse 2'!A9="","",'Liste Klasse 2'!A9&amp;" / "&amp;'Liste Klasse 2'!B9&amp;" / Klasse 2")</f>
        <v>10 /  / Klasse 2</v>
      </c>
      <c r="B44" s="156" t="str">
        <f>IF('Liste Klasse 2'!C9="","",'Liste Klasse 2'!C9)</f>
        <v>Angelika Pohland</v>
      </c>
      <c r="C44" s="156" t="str">
        <f>IF('Liste Klasse 2'!D9="","",'Liste Klasse 2'!D9)</f>
        <v>VdH Bad Kreuznach</v>
      </c>
      <c r="D44" s="156" t="str">
        <f>IF('Liste Klasse 2'!E9="","",'Liste Klasse 2'!E9)</f>
        <v>HSVRM</v>
      </c>
      <c r="E44" s="156" t="str">
        <f>IF('Liste Klasse 2'!F9="","",'Liste Klasse 2'!F9)</f>
        <v>AngeRikas Dylara a perfect dream</v>
      </c>
      <c r="F44" s="156" t="str">
        <f>IF('Liste Klasse 2'!G9="","",'Liste Klasse 2'!G9)</f>
        <v>Sheltie</v>
      </c>
      <c r="G44" s="105">
        <f>IF('Liste Klasse 2'!H9="","",'Liste Klasse 2'!H9)</f>
        <v>10</v>
      </c>
      <c r="H44" s="105">
        <f>IF('Liste Klasse 2'!I9="","",'Liste Klasse 2'!I9)</f>
        <v>8.5</v>
      </c>
      <c r="I44" s="105">
        <f>IF('Liste Klasse 2'!J9="","",'Liste Klasse 2'!J9)</f>
        <v>8</v>
      </c>
      <c r="J44" s="105">
        <f>IF('Liste Klasse 2'!K9="","",'Liste Klasse 2'!K9)</f>
        <v>10</v>
      </c>
      <c r="K44" s="105">
        <f>IF('Liste Klasse 2'!L9="","",'Liste Klasse 2'!L9)</f>
        <v>0</v>
      </c>
      <c r="L44" s="105">
        <f>IF('Liste Klasse 2'!M9="","",'Liste Klasse 2'!M9)</f>
        <v>9</v>
      </c>
      <c r="M44" s="105">
        <f>IF('Liste Klasse 2'!N9="","",'Liste Klasse 2'!N9)</f>
        <v>8.5</v>
      </c>
      <c r="N44" s="105">
        <f>IF('Liste Klasse 2'!O9="","",'Liste Klasse 2'!O9)</f>
        <v>10</v>
      </c>
      <c r="O44" s="105">
        <f>IF('Liste Klasse 2'!P9="","",'Liste Klasse 2'!P9)</f>
        <v>7.5</v>
      </c>
      <c r="P44" s="105">
        <f>IF('Liste Klasse 2'!Q9="","",'Liste Klasse 2'!Q9)</f>
        <v>10</v>
      </c>
      <c r="Q44" s="105" t="str">
        <f>IF('Liste Klasse 2'!R9="","",'Liste Klasse 2'!R9)</f>
        <v/>
      </c>
      <c r="R44" s="105">
        <f>'Liste Klasse 2'!S9</f>
        <v>261</v>
      </c>
      <c r="S44" s="126" t="str">
        <f>'Liste Klasse 2'!T9</f>
        <v>V</v>
      </c>
      <c r="T44" s="150">
        <f>'Liste Klasse 2'!U9</f>
        <v>2</v>
      </c>
    </row>
    <row r="45" spans="1:20" s="118" customFormat="1" ht="21" customHeight="1">
      <c r="A45" s="197" t="str">
        <f>IF('Liste Klasse 2'!A10="","",'Liste Klasse 2'!A10&amp;" / "&amp;'Liste Klasse 2'!B10&amp;" / Klasse 2")</f>
        <v>6 /  / Klasse 2</v>
      </c>
      <c r="B45" s="156" t="str">
        <f>IF('Liste Klasse 2'!C10="","",'Liste Klasse 2'!C10)</f>
        <v>Elfi Kohl</v>
      </c>
      <c r="C45" s="156" t="str">
        <f>IF('Liste Klasse 2'!D10="","",'Liste Klasse 2'!D10)</f>
        <v>VSGO</v>
      </c>
      <c r="D45" s="156" t="str">
        <f>IF('Liste Klasse 2'!E10="","",'Liste Klasse 2'!E10)</f>
        <v>HSVRM</v>
      </c>
      <c r="E45" s="156" t="str">
        <f>IF('Liste Klasse 2'!F10="","",'Liste Klasse 2'!F10)</f>
        <v>Betty Sue les Bijoux de la Princesse</v>
      </c>
      <c r="F45" s="156" t="str">
        <f>IF('Liste Klasse 2'!G10="","",'Liste Klasse 2'!G10)</f>
        <v>Schapendoes</v>
      </c>
      <c r="G45" s="105">
        <f>IF('Liste Klasse 2'!H10="","",'Liste Klasse 2'!H10)</f>
        <v>10</v>
      </c>
      <c r="H45" s="105">
        <f>IF('Liste Klasse 2'!I10="","",'Liste Klasse 2'!I10)</f>
        <v>8</v>
      </c>
      <c r="I45" s="105">
        <f>IF('Liste Klasse 2'!J10="","",'Liste Klasse 2'!J10)</f>
        <v>9.5</v>
      </c>
      <c r="J45" s="105">
        <f>IF('Liste Klasse 2'!K10="","",'Liste Klasse 2'!K10)</f>
        <v>10</v>
      </c>
      <c r="K45" s="105">
        <f>IF('Liste Klasse 2'!L10="","",'Liste Klasse 2'!L10)</f>
        <v>8</v>
      </c>
      <c r="L45" s="105">
        <f>IF('Liste Klasse 2'!M10="","",'Liste Klasse 2'!M10)</f>
        <v>6.5</v>
      </c>
      <c r="M45" s="105">
        <f>IF('Liste Klasse 2'!N10="","",'Liste Klasse 2'!N10)</f>
        <v>8</v>
      </c>
      <c r="N45" s="105">
        <f>IF('Liste Klasse 2'!O10="","",'Liste Klasse 2'!O10)</f>
        <v>7.5</v>
      </c>
      <c r="O45" s="105">
        <f>IF('Liste Klasse 2'!P10="","",'Liste Klasse 2'!P10)</f>
        <v>6</v>
      </c>
      <c r="P45" s="105">
        <f>IF('Liste Klasse 2'!Q10="","",'Liste Klasse 2'!Q10)</f>
        <v>10</v>
      </c>
      <c r="Q45" s="105" t="str">
        <f>IF('Liste Klasse 2'!R10="","",'Liste Klasse 2'!R10)</f>
        <v/>
      </c>
      <c r="R45" s="105">
        <f>'Liste Klasse 2'!S10</f>
        <v>260.5</v>
      </c>
      <c r="S45" s="126" t="str">
        <f>'Liste Klasse 2'!T10</f>
        <v>V</v>
      </c>
      <c r="T45" s="150">
        <f>'Liste Klasse 2'!U10</f>
        <v>3</v>
      </c>
    </row>
    <row r="46" spans="1:20" s="118" customFormat="1" ht="21" customHeight="1">
      <c r="A46" s="197" t="str">
        <f>IF('Liste Klasse 2'!A11="","",'Liste Klasse 2'!A11&amp;" / "&amp;'Liste Klasse 2'!B11&amp;" / Klasse 2")</f>
        <v>7 /  / Klasse 2</v>
      </c>
      <c r="B46" s="156" t="str">
        <f>IF('Liste Klasse 2'!C11="","",'Liste Klasse 2'!C11)</f>
        <v>Daniel Daub</v>
      </c>
      <c r="C46" s="156" t="str">
        <f>IF('Liste Klasse 2'!D11="","",'Liste Klasse 2'!D11)</f>
        <v>VSGO</v>
      </c>
      <c r="D46" s="156" t="str">
        <f>IF('Liste Klasse 2'!E11="","",'Liste Klasse 2'!E11)</f>
        <v>HSVRM</v>
      </c>
      <c r="E46" s="156" t="str">
        <f>IF('Liste Klasse 2'!F11="","",'Liste Klasse 2'!F11)</f>
        <v>Mawlch Zyl "Peikko"</v>
      </c>
      <c r="F46" s="156" t="str">
        <f>IF('Liste Klasse 2'!G11="","",'Liste Klasse 2'!G11)</f>
        <v>Border Collie</v>
      </c>
      <c r="G46" s="105">
        <f>IF('Liste Klasse 2'!H11="","",'Liste Klasse 2'!H11)</f>
        <v>10</v>
      </c>
      <c r="H46" s="105">
        <f>IF('Liste Klasse 2'!I11="","",'Liste Klasse 2'!I11)</f>
        <v>7.5</v>
      </c>
      <c r="I46" s="105">
        <f>IF('Liste Klasse 2'!J11="","",'Liste Klasse 2'!J11)</f>
        <v>9.5</v>
      </c>
      <c r="J46" s="105">
        <f>IF('Liste Klasse 2'!K11="","",'Liste Klasse 2'!K11)</f>
        <v>9</v>
      </c>
      <c r="K46" s="105">
        <f>IF('Liste Klasse 2'!L11="","",'Liste Klasse 2'!L11)</f>
        <v>10</v>
      </c>
      <c r="L46" s="105">
        <f>IF('Liste Klasse 2'!M11="","",'Liste Klasse 2'!M11)</f>
        <v>0</v>
      </c>
      <c r="M46" s="105">
        <f>IF('Liste Klasse 2'!N11="","",'Liste Klasse 2'!N11)</f>
        <v>10</v>
      </c>
      <c r="N46" s="105">
        <f>IF('Liste Klasse 2'!O11="","",'Liste Klasse 2'!O11)</f>
        <v>8.5</v>
      </c>
      <c r="O46" s="105">
        <f>IF('Liste Klasse 2'!P11="","",'Liste Klasse 2'!P11)</f>
        <v>9.5</v>
      </c>
      <c r="P46" s="105">
        <f>IF('Liste Klasse 2'!Q11="","",'Liste Klasse 2'!Q11)</f>
        <v>8</v>
      </c>
      <c r="Q46" s="105" t="str">
        <f>IF('Liste Klasse 2'!R11="","",'Liste Klasse 2'!R11)</f>
        <v/>
      </c>
      <c r="R46" s="105">
        <f>'Liste Klasse 2'!S11</f>
        <v>255</v>
      </c>
      <c r="S46" s="126" t="str">
        <f>'Liste Klasse 2'!T11</f>
        <v>SG</v>
      </c>
      <c r="T46" s="150">
        <f>'Liste Klasse 2'!U11</f>
        <v>4</v>
      </c>
    </row>
    <row r="47" spans="1:20" s="118" customFormat="1" ht="21" customHeight="1">
      <c r="A47" s="197" t="str">
        <f>IF('Liste Klasse 2'!A12="","",'Liste Klasse 2'!A12&amp;" / "&amp;'Liste Klasse 2'!B12&amp;" / Klasse 2")</f>
        <v>5 /  / Klasse 2</v>
      </c>
      <c r="B47" s="156" t="str">
        <f>IF('Liste Klasse 2'!C12="","",'Liste Klasse 2'!C12)</f>
        <v>Katja Schick</v>
      </c>
      <c r="C47" s="156" t="str">
        <f>IF('Liste Klasse 2'!D12="","",'Liste Klasse 2'!D12)</f>
        <v>Külztaler Hundefreunde</v>
      </c>
      <c r="D47" s="156" t="str">
        <f>IF('Liste Klasse 2'!E12="","",'Liste Klasse 2'!E12)</f>
        <v>HSVRM</v>
      </c>
      <c r="E47" s="156" t="str">
        <f>IF('Liste Klasse 2'!F12="","",'Liste Klasse 2'!F12)</f>
        <v>Hunsrück's Touch of Hazel</v>
      </c>
      <c r="F47" s="156" t="str">
        <f>IF('Liste Klasse 2'!G12="","",'Liste Klasse 2'!G12)</f>
        <v>Austr. Shepherd</v>
      </c>
      <c r="G47" s="105">
        <f>IF('Liste Klasse 2'!H12="","",'Liste Klasse 2'!H12)</f>
        <v>10</v>
      </c>
      <c r="H47" s="105">
        <f>IF('Liste Klasse 2'!I12="","",'Liste Klasse 2'!I12)</f>
        <v>8</v>
      </c>
      <c r="I47" s="105">
        <f>IF('Liste Klasse 2'!J12="","",'Liste Klasse 2'!J12)</f>
        <v>0</v>
      </c>
      <c r="J47" s="105">
        <f>IF('Liste Klasse 2'!K12="","",'Liste Klasse 2'!K12)</f>
        <v>9.5</v>
      </c>
      <c r="K47" s="105">
        <f>IF('Liste Klasse 2'!L12="","",'Liste Klasse 2'!L12)</f>
        <v>9</v>
      </c>
      <c r="L47" s="105">
        <f>IF('Liste Klasse 2'!M12="","",'Liste Klasse 2'!M12)</f>
        <v>8.5</v>
      </c>
      <c r="M47" s="105">
        <f>IF('Liste Klasse 2'!N12="","",'Liste Klasse 2'!N12)</f>
        <v>6.5</v>
      </c>
      <c r="N47" s="105">
        <f>IF('Liste Klasse 2'!O12="","",'Liste Klasse 2'!O12)</f>
        <v>5</v>
      </c>
      <c r="O47" s="105">
        <f>IF('Liste Klasse 2'!P12="","",'Liste Klasse 2'!P12)</f>
        <v>6.5</v>
      </c>
      <c r="P47" s="105">
        <f>IF('Liste Klasse 2'!Q12="","",'Liste Klasse 2'!Q12)</f>
        <v>8</v>
      </c>
      <c r="Q47" s="105" t="str">
        <f>IF('Liste Klasse 2'!R12="","",'Liste Klasse 2'!R12)</f>
        <v/>
      </c>
      <c r="R47" s="105">
        <f>'Liste Klasse 2'!S12</f>
        <v>224.5</v>
      </c>
      <c r="S47" s="126" t="str">
        <f>'Liste Klasse 2'!T12</f>
        <v>SG</v>
      </c>
      <c r="T47" s="150">
        <f>'Liste Klasse 2'!U12</f>
        <v>5</v>
      </c>
    </row>
    <row r="48" spans="1:20" s="118" customFormat="1" ht="21" customHeight="1">
      <c r="A48" s="197" t="str">
        <f>IF('Liste Klasse 2'!A13="","",'Liste Klasse 2'!A13&amp;" / "&amp;'Liste Klasse 2'!B13&amp;" / Klasse 2")</f>
        <v>8 /  / Klasse 2</v>
      </c>
      <c r="B48" s="156" t="str">
        <f>IF('Liste Klasse 2'!C13="","",'Liste Klasse 2'!C13)</f>
        <v>Nathalie Flick</v>
      </c>
      <c r="C48" s="156" t="str">
        <f>IF('Liste Klasse 2'!D13="","",'Liste Klasse 2'!D13)</f>
        <v>VdH Fulda</v>
      </c>
      <c r="D48" s="156" t="str">
        <f>IF('Liste Klasse 2'!E13="","",'Liste Klasse 2'!E13)</f>
        <v>HSVRM</v>
      </c>
      <c r="E48" s="156" t="str">
        <f>IF('Liste Klasse 2'!F13="","",'Liste Klasse 2'!F13)</f>
        <v>Emily</v>
      </c>
      <c r="F48" s="156" t="str">
        <f>IF('Liste Klasse 2'!G13="","",'Liste Klasse 2'!G13)</f>
        <v>Mix</v>
      </c>
      <c r="G48" s="105">
        <f>IF('Liste Klasse 2'!H13="","",'Liste Klasse 2'!H13)</f>
        <v>10</v>
      </c>
      <c r="H48" s="105">
        <f>IF('Liste Klasse 2'!I13="","",'Liste Klasse 2'!I13)</f>
        <v>9</v>
      </c>
      <c r="I48" s="105">
        <f>IF('Liste Klasse 2'!J13="","",'Liste Klasse 2'!J13)</f>
        <v>8</v>
      </c>
      <c r="J48" s="105">
        <f>IF('Liste Klasse 2'!K13="","",'Liste Klasse 2'!K13)</f>
        <v>0</v>
      </c>
      <c r="K48" s="105">
        <f>IF('Liste Klasse 2'!L13="","",'Liste Klasse 2'!L13)</f>
        <v>7.5</v>
      </c>
      <c r="L48" s="105">
        <f>IF('Liste Klasse 2'!M13="","",'Liste Klasse 2'!M13)</f>
        <v>9</v>
      </c>
      <c r="M48" s="105">
        <f>IF('Liste Klasse 2'!N13="","",'Liste Klasse 2'!N13)</f>
        <v>7</v>
      </c>
      <c r="N48" s="105">
        <f>IF('Liste Klasse 2'!O13="","",'Liste Klasse 2'!O13)</f>
        <v>7.5</v>
      </c>
      <c r="O48" s="105">
        <f>IF('Liste Klasse 2'!P13="","",'Liste Klasse 2'!P13)</f>
        <v>6</v>
      </c>
      <c r="P48" s="105">
        <f>IF('Liste Klasse 2'!Q13="","",'Liste Klasse 2'!Q13)</f>
        <v>10</v>
      </c>
      <c r="Q48" s="105" t="str">
        <f>IF('Liste Klasse 2'!R13="","",'Liste Klasse 2'!R13)</f>
        <v/>
      </c>
      <c r="R48" s="105">
        <f>'Liste Klasse 2'!S13</f>
        <v>224.5</v>
      </c>
      <c r="S48" s="126" t="str">
        <f>'Liste Klasse 2'!T13</f>
        <v>SG</v>
      </c>
      <c r="T48" s="150">
        <f>'Liste Klasse 2'!U13</f>
        <v>5</v>
      </c>
    </row>
    <row r="49" spans="1:20" s="118" customFormat="1" ht="21" customHeight="1">
      <c r="A49" s="197" t="str">
        <f>IF('Liste Klasse 2'!A14="","",'Liste Klasse 2'!A14&amp;" / "&amp;'Liste Klasse 2'!B14&amp;" / Klasse 2")</f>
        <v/>
      </c>
      <c r="B49" s="156" t="str">
        <f>IF('Liste Klasse 2'!C14="","",'Liste Klasse 2'!C14)</f>
        <v/>
      </c>
      <c r="C49" s="156" t="str">
        <f>IF('Liste Klasse 2'!D14="","",'Liste Klasse 2'!D14)</f>
        <v/>
      </c>
      <c r="D49" s="156" t="str">
        <f>IF('Liste Klasse 2'!E14="","",'Liste Klasse 2'!E14)</f>
        <v/>
      </c>
      <c r="E49" s="156" t="str">
        <f>IF('Liste Klasse 2'!F14="","",'Liste Klasse 2'!F14)</f>
        <v/>
      </c>
      <c r="F49" s="156" t="str">
        <f>IF('Liste Klasse 2'!G14="","",'Liste Klasse 2'!G14)</f>
        <v/>
      </c>
      <c r="G49" s="105" t="str">
        <f>IF('Liste Klasse 2'!H14="","",'Liste Klasse 2'!H14)</f>
        <v/>
      </c>
      <c r="H49" s="105" t="str">
        <f>IF('Liste Klasse 2'!I14="","",'Liste Klasse 2'!I14)</f>
        <v/>
      </c>
      <c r="I49" s="105" t="str">
        <f>IF('Liste Klasse 2'!J14="","",'Liste Klasse 2'!J14)</f>
        <v/>
      </c>
      <c r="J49" s="105" t="str">
        <f>IF('Liste Klasse 2'!K14="","",'Liste Klasse 2'!K14)</f>
        <v/>
      </c>
      <c r="K49" s="105" t="str">
        <f>IF('Liste Klasse 2'!L14="","",'Liste Klasse 2'!L14)</f>
        <v/>
      </c>
      <c r="L49" s="105" t="str">
        <f>IF('Liste Klasse 2'!M14="","",'Liste Klasse 2'!M14)</f>
        <v/>
      </c>
      <c r="M49" s="105" t="str">
        <f>IF('Liste Klasse 2'!N14="","",'Liste Klasse 2'!N14)</f>
        <v/>
      </c>
      <c r="N49" s="105" t="str">
        <f>IF('Liste Klasse 2'!O14="","",'Liste Klasse 2'!O14)</f>
        <v/>
      </c>
      <c r="O49" s="105" t="str">
        <f>IF('Liste Klasse 2'!P14="","",'Liste Klasse 2'!P14)</f>
        <v/>
      </c>
      <c r="P49" s="105" t="str">
        <f>IF('Liste Klasse 2'!Q14="","",'Liste Klasse 2'!Q14)</f>
        <v/>
      </c>
      <c r="Q49" s="105" t="str">
        <f>IF('Liste Klasse 2'!R14="","",'Liste Klasse 2'!R14)</f>
        <v/>
      </c>
      <c r="R49" s="105">
        <f>'Liste Klasse 2'!S14</f>
        <v>0</v>
      </c>
      <c r="S49" s="126" t="str">
        <f>'Liste Klasse 2'!T14</f>
        <v/>
      </c>
      <c r="T49" s="150">
        <f>'Liste Klasse 2'!U14</f>
        <v>0</v>
      </c>
    </row>
    <row r="50" spans="1:20" s="118" customFormat="1" ht="21" customHeight="1">
      <c r="A50" s="197" t="str">
        <f>IF('Liste Klasse 2'!A15="","",'Liste Klasse 2'!A15&amp;" / "&amp;'Liste Klasse 2'!B15&amp;" / Klasse 2")</f>
        <v/>
      </c>
      <c r="B50" s="156" t="str">
        <f>IF('Liste Klasse 2'!C15="","",'Liste Klasse 2'!C15)</f>
        <v/>
      </c>
      <c r="C50" s="156" t="str">
        <f>IF('Liste Klasse 2'!D15="","",'Liste Klasse 2'!D15)</f>
        <v/>
      </c>
      <c r="D50" s="156" t="str">
        <f>IF('Liste Klasse 2'!E15="","",'Liste Klasse 2'!E15)</f>
        <v/>
      </c>
      <c r="E50" s="156" t="str">
        <f>IF('Liste Klasse 2'!F15="","",'Liste Klasse 2'!F15)</f>
        <v/>
      </c>
      <c r="F50" s="156" t="str">
        <f>IF('Liste Klasse 2'!G15="","",'Liste Klasse 2'!G15)</f>
        <v/>
      </c>
      <c r="G50" s="105" t="str">
        <f>IF('Liste Klasse 2'!H15="","",'Liste Klasse 2'!H15)</f>
        <v/>
      </c>
      <c r="H50" s="105" t="str">
        <f>IF('Liste Klasse 2'!I15="","",'Liste Klasse 2'!I15)</f>
        <v/>
      </c>
      <c r="I50" s="105" t="str">
        <f>IF('Liste Klasse 2'!J15="","",'Liste Klasse 2'!J15)</f>
        <v/>
      </c>
      <c r="J50" s="105" t="str">
        <f>IF('Liste Klasse 2'!K15="","",'Liste Klasse 2'!K15)</f>
        <v/>
      </c>
      <c r="K50" s="105" t="str">
        <f>IF('Liste Klasse 2'!L15="","",'Liste Klasse 2'!L15)</f>
        <v/>
      </c>
      <c r="L50" s="105" t="str">
        <f>IF('Liste Klasse 2'!M15="","",'Liste Klasse 2'!M15)</f>
        <v/>
      </c>
      <c r="M50" s="105" t="str">
        <f>IF('Liste Klasse 2'!N15="","",'Liste Klasse 2'!N15)</f>
        <v/>
      </c>
      <c r="N50" s="105" t="str">
        <f>IF('Liste Klasse 2'!O15="","",'Liste Klasse 2'!O15)</f>
        <v/>
      </c>
      <c r="O50" s="105" t="str">
        <f>IF('Liste Klasse 2'!P15="","",'Liste Klasse 2'!P15)</f>
        <v/>
      </c>
      <c r="P50" s="105" t="str">
        <f>IF('Liste Klasse 2'!Q15="","",'Liste Klasse 2'!Q15)</f>
        <v/>
      </c>
      <c r="Q50" s="105" t="str">
        <f>IF('Liste Klasse 2'!R15="","",'Liste Klasse 2'!R15)</f>
        <v/>
      </c>
      <c r="R50" s="105">
        <f>'Liste Klasse 2'!S15</f>
        <v>0</v>
      </c>
      <c r="S50" s="126" t="str">
        <f>'Liste Klasse 2'!T15</f>
        <v/>
      </c>
      <c r="T50" s="150">
        <f>'Liste Klasse 2'!U15</f>
        <v>0</v>
      </c>
    </row>
    <row r="51" spans="1:20" s="118" customFormat="1" ht="21" customHeight="1">
      <c r="A51" s="197" t="str">
        <f>IF('Liste Klasse 2'!A16="","",'Liste Klasse 2'!A16&amp;" / "&amp;'Liste Klasse 2'!B16&amp;" / Klasse 2")</f>
        <v/>
      </c>
      <c r="B51" s="156" t="str">
        <f>IF('Liste Klasse 2'!C16="","",'Liste Klasse 2'!C16)</f>
        <v/>
      </c>
      <c r="C51" s="156" t="str">
        <f>IF('Liste Klasse 2'!D16="","",'Liste Klasse 2'!D16)</f>
        <v/>
      </c>
      <c r="D51" s="156" t="str">
        <f>IF('Liste Klasse 2'!E16="","",'Liste Klasse 2'!E16)</f>
        <v/>
      </c>
      <c r="E51" s="156" t="str">
        <f>IF('Liste Klasse 2'!F16="","",'Liste Klasse 2'!F16)</f>
        <v/>
      </c>
      <c r="F51" s="156" t="str">
        <f>IF('Liste Klasse 2'!G16="","",'Liste Klasse 2'!G16)</f>
        <v/>
      </c>
      <c r="G51" s="105" t="str">
        <f>IF('Liste Klasse 2'!H16="","",'Liste Klasse 2'!H16)</f>
        <v/>
      </c>
      <c r="H51" s="105" t="str">
        <f>IF('Liste Klasse 2'!I16="","",'Liste Klasse 2'!I16)</f>
        <v/>
      </c>
      <c r="I51" s="105" t="str">
        <f>IF('Liste Klasse 2'!J16="","",'Liste Klasse 2'!J16)</f>
        <v/>
      </c>
      <c r="J51" s="105" t="str">
        <f>IF('Liste Klasse 2'!K16="","",'Liste Klasse 2'!K16)</f>
        <v/>
      </c>
      <c r="K51" s="105" t="str">
        <f>IF('Liste Klasse 2'!L16="","",'Liste Klasse 2'!L16)</f>
        <v/>
      </c>
      <c r="L51" s="105" t="str">
        <f>IF('Liste Klasse 2'!M16="","",'Liste Klasse 2'!M16)</f>
        <v/>
      </c>
      <c r="M51" s="105" t="str">
        <f>IF('Liste Klasse 2'!N16="","",'Liste Klasse 2'!N16)</f>
        <v/>
      </c>
      <c r="N51" s="105" t="str">
        <f>IF('Liste Klasse 2'!O16="","",'Liste Klasse 2'!O16)</f>
        <v/>
      </c>
      <c r="O51" s="105" t="str">
        <f>IF('Liste Klasse 2'!P16="","",'Liste Klasse 2'!P16)</f>
        <v/>
      </c>
      <c r="P51" s="105" t="str">
        <f>IF('Liste Klasse 2'!Q16="","",'Liste Klasse 2'!Q16)</f>
        <v/>
      </c>
      <c r="Q51" s="105" t="str">
        <f>IF('Liste Klasse 2'!R16="","",'Liste Klasse 2'!R16)</f>
        <v/>
      </c>
      <c r="R51" s="105">
        <f>'Liste Klasse 2'!S16</f>
        <v>0</v>
      </c>
      <c r="S51" s="126" t="str">
        <f>'Liste Klasse 2'!T16</f>
        <v/>
      </c>
      <c r="T51" s="150">
        <f>'Liste Klasse 2'!U16</f>
        <v>0</v>
      </c>
    </row>
    <row r="52" spans="1:20" s="118" customFormat="1" ht="21" customHeight="1">
      <c r="A52" s="197" t="str">
        <f>IF('Liste Klasse 2'!A17="","",'Liste Klasse 2'!A17&amp;" / "&amp;'Liste Klasse 2'!B17&amp;" / Klasse 2")</f>
        <v/>
      </c>
      <c r="B52" s="156" t="str">
        <f>IF('Liste Klasse 2'!C17="","",'Liste Klasse 2'!C17)</f>
        <v/>
      </c>
      <c r="C52" s="156" t="str">
        <f>IF('Liste Klasse 2'!D17="","",'Liste Klasse 2'!D17)</f>
        <v/>
      </c>
      <c r="D52" s="156" t="str">
        <f>IF('Liste Klasse 2'!E17="","",'Liste Klasse 2'!E17)</f>
        <v/>
      </c>
      <c r="E52" s="156" t="str">
        <f>IF('Liste Klasse 2'!F17="","",'Liste Klasse 2'!F17)</f>
        <v/>
      </c>
      <c r="F52" s="156" t="str">
        <f>IF('Liste Klasse 2'!G17="","",'Liste Klasse 2'!G17)</f>
        <v/>
      </c>
      <c r="G52" s="105" t="str">
        <f>IF('Liste Klasse 2'!H17="","",'Liste Klasse 2'!H17)</f>
        <v/>
      </c>
      <c r="H52" s="105" t="str">
        <f>IF('Liste Klasse 2'!I17="","",'Liste Klasse 2'!I17)</f>
        <v/>
      </c>
      <c r="I52" s="105" t="str">
        <f>IF('Liste Klasse 2'!J17="","",'Liste Klasse 2'!J17)</f>
        <v/>
      </c>
      <c r="J52" s="105" t="str">
        <f>IF('Liste Klasse 2'!K17="","",'Liste Klasse 2'!K17)</f>
        <v/>
      </c>
      <c r="K52" s="105" t="str">
        <f>IF('Liste Klasse 2'!L17="","",'Liste Klasse 2'!L17)</f>
        <v/>
      </c>
      <c r="L52" s="105" t="str">
        <f>IF('Liste Klasse 2'!M17="","",'Liste Klasse 2'!M17)</f>
        <v/>
      </c>
      <c r="M52" s="105" t="str">
        <f>IF('Liste Klasse 2'!N17="","",'Liste Klasse 2'!N17)</f>
        <v/>
      </c>
      <c r="N52" s="105" t="str">
        <f>IF('Liste Klasse 2'!O17="","",'Liste Klasse 2'!O17)</f>
        <v/>
      </c>
      <c r="O52" s="105" t="str">
        <f>IF('Liste Klasse 2'!P17="","",'Liste Klasse 2'!P17)</f>
        <v/>
      </c>
      <c r="P52" s="105" t="str">
        <f>IF('Liste Klasse 2'!Q17="","",'Liste Klasse 2'!Q17)</f>
        <v/>
      </c>
      <c r="Q52" s="105" t="str">
        <f>IF('Liste Klasse 2'!R17="","",'Liste Klasse 2'!R17)</f>
        <v/>
      </c>
      <c r="R52" s="105">
        <f>'Liste Klasse 2'!S17</f>
        <v>0</v>
      </c>
      <c r="S52" s="126" t="str">
        <f>'Liste Klasse 2'!T17</f>
        <v/>
      </c>
      <c r="T52" s="150">
        <f>'Liste Klasse 2'!U17</f>
        <v>0</v>
      </c>
    </row>
    <row r="53" spans="1:20" s="118" customFormat="1" ht="21" customHeight="1">
      <c r="A53" s="197" t="str">
        <f>IF('Liste Klasse 2'!A18="","",'Liste Klasse 2'!A18&amp;" / "&amp;'Liste Klasse 2'!B18&amp;" / Klasse 2")</f>
        <v/>
      </c>
      <c r="B53" s="156" t="str">
        <f>IF('Liste Klasse 2'!C18="","",'Liste Klasse 2'!C18)</f>
        <v/>
      </c>
      <c r="C53" s="156" t="str">
        <f>IF('Liste Klasse 2'!D18="","",'Liste Klasse 2'!D18)</f>
        <v/>
      </c>
      <c r="D53" s="156" t="str">
        <f>IF('Liste Klasse 2'!E18="","",'Liste Klasse 2'!E18)</f>
        <v/>
      </c>
      <c r="E53" s="156" t="str">
        <f>IF('Liste Klasse 2'!F18="","",'Liste Klasse 2'!F18)</f>
        <v/>
      </c>
      <c r="F53" s="156" t="str">
        <f>IF('Liste Klasse 2'!G18="","",'Liste Klasse 2'!G18)</f>
        <v/>
      </c>
      <c r="G53" s="105" t="str">
        <f>IF('Liste Klasse 2'!H18="","",'Liste Klasse 2'!H18)</f>
        <v/>
      </c>
      <c r="H53" s="105" t="str">
        <f>IF('Liste Klasse 2'!I18="","",'Liste Klasse 2'!I18)</f>
        <v/>
      </c>
      <c r="I53" s="105" t="str">
        <f>IF('Liste Klasse 2'!J18="","",'Liste Klasse 2'!J18)</f>
        <v/>
      </c>
      <c r="J53" s="105" t="str">
        <f>IF('Liste Klasse 2'!K18="","",'Liste Klasse 2'!K18)</f>
        <v/>
      </c>
      <c r="K53" s="105" t="str">
        <f>IF('Liste Klasse 2'!L18="","",'Liste Klasse 2'!L18)</f>
        <v/>
      </c>
      <c r="L53" s="105" t="str">
        <f>IF('Liste Klasse 2'!M18="","",'Liste Klasse 2'!M18)</f>
        <v/>
      </c>
      <c r="M53" s="105" t="str">
        <f>IF('Liste Klasse 2'!N18="","",'Liste Klasse 2'!N18)</f>
        <v/>
      </c>
      <c r="N53" s="105" t="str">
        <f>IF('Liste Klasse 2'!O18="","",'Liste Klasse 2'!O18)</f>
        <v/>
      </c>
      <c r="O53" s="105" t="str">
        <f>IF('Liste Klasse 2'!P18="","",'Liste Klasse 2'!P18)</f>
        <v/>
      </c>
      <c r="P53" s="105" t="str">
        <f>IF('Liste Klasse 2'!Q18="","",'Liste Klasse 2'!Q18)</f>
        <v/>
      </c>
      <c r="Q53" s="105" t="str">
        <f>IF('Liste Klasse 2'!R18="","",'Liste Klasse 2'!R18)</f>
        <v/>
      </c>
      <c r="R53" s="105">
        <f>'Liste Klasse 2'!S18</f>
        <v>0</v>
      </c>
      <c r="S53" s="126" t="str">
        <f>'Liste Klasse 2'!T18</f>
        <v/>
      </c>
      <c r="T53" s="150">
        <f>'Liste Klasse 2'!U18</f>
        <v>0</v>
      </c>
    </row>
    <row r="54" spans="1:20" s="118" customFormat="1" ht="21" customHeight="1">
      <c r="A54" s="197" t="str">
        <f>IF('Liste Klasse 2'!A19="","",'Liste Klasse 2'!A19&amp;" / "&amp;'Liste Klasse 2'!B19&amp;" / Klasse 2")</f>
        <v/>
      </c>
      <c r="B54" s="156" t="str">
        <f>IF('Liste Klasse 2'!C19="","",'Liste Klasse 2'!C19)</f>
        <v/>
      </c>
      <c r="C54" s="156" t="str">
        <f>IF('Liste Klasse 2'!D19="","",'Liste Klasse 2'!D19)</f>
        <v/>
      </c>
      <c r="D54" s="156" t="str">
        <f>IF('Liste Klasse 2'!E19="","",'Liste Klasse 2'!E19)</f>
        <v/>
      </c>
      <c r="E54" s="156" t="str">
        <f>IF('Liste Klasse 2'!F19="","",'Liste Klasse 2'!F19)</f>
        <v/>
      </c>
      <c r="F54" s="156" t="str">
        <f>IF('Liste Klasse 2'!G19="","",'Liste Klasse 2'!G19)</f>
        <v/>
      </c>
      <c r="G54" s="105" t="str">
        <f>IF('Liste Klasse 2'!H19="","",'Liste Klasse 2'!H19)</f>
        <v/>
      </c>
      <c r="H54" s="105" t="str">
        <f>IF('Liste Klasse 2'!I19="","",'Liste Klasse 2'!I19)</f>
        <v/>
      </c>
      <c r="I54" s="105" t="str">
        <f>IF('Liste Klasse 2'!J19="","",'Liste Klasse 2'!J19)</f>
        <v/>
      </c>
      <c r="J54" s="105" t="str">
        <f>IF('Liste Klasse 2'!K19="","",'Liste Klasse 2'!K19)</f>
        <v/>
      </c>
      <c r="K54" s="105" t="str">
        <f>IF('Liste Klasse 2'!L19="","",'Liste Klasse 2'!L19)</f>
        <v/>
      </c>
      <c r="L54" s="105" t="str">
        <f>IF('Liste Klasse 2'!M19="","",'Liste Klasse 2'!M19)</f>
        <v/>
      </c>
      <c r="M54" s="105" t="str">
        <f>IF('Liste Klasse 2'!N19="","",'Liste Klasse 2'!N19)</f>
        <v/>
      </c>
      <c r="N54" s="105" t="str">
        <f>IF('Liste Klasse 2'!O19="","",'Liste Klasse 2'!O19)</f>
        <v/>
      </c>
      <c r="O54" s="105" t="str">
        <f>IF('Liste Klasse 2'!P19="","",'Liste Klasse 2'!P19)</f>
        <v/>
      </c>
      <c r="P54" s="105" t="str">
        <f>IF('Liste Klasse 2'!Q19="","",'Liste Klasse 2'!Q19)</f>
        <v/>
      </c>
      <c r="Q54" s="105" t="str">
        <f>IF('Liste Klasse 2'!R19="","",'Liste Klasse 2'!R19)</f>
        <v/>
      </c>
      <c r="R54" s="105">
        <f>'Liste Klasse 2'!S19</f>
        <v>0</v>
      </c>
      <c r="S54" s="126" t="str">
        <f>'Liste Klasse 2'!T19</f>
        <v/>
      </c>
      <c r="T54" s="150">
        <f>'Liste Klasse 2'!U19</f>
        <v>0</v>
      </c>
    </row>
    <row r="55" spans="1:20" s="118" customFormat="1" ht="21" customHeight="1">
      <c r="A55" s="197" t="str">
        <f>IF('Liste Klasse 2'!A20="","",'Liste Klasse 2'!A20&amp;" / "&amp;'Liste Klasse 2'!B20&amp;" / Klasse 2")</f>
        <v/>
      </c>
      <c r="B55" s="156" t="str">
        <f>IF('Liste Klasse 2'!C20="","",'Liste Klasse 2'!C20)</f>
        <v/>
      </c>
      <c r="C55" s="156" t="str">
        <f>IF('Liste Klasse 2'!D20="","",'Liste Klasse 2'!D20)</f>
        <v/>
      </c>
      <c r="D55" s="156" t="str">
        <f>IF('Liste Klasse 2'!E20="","",'Liste Klasse 2'!E20)</f>
        <v/>
      </c>
      <c r="E55" s="156" t="str">
        <f>IF('Liste Klasse 2'!F20="","",'Liste Klasse 2'!F20)</f>
        <v/>
      </c>
      <c r="F55" s="156" t="str">
        <f>IF('Liste Klasse 2'!G20="","",'Liste Klasse 2'!G20)</f>
        <v/>
      </c>
      <c r="G55" s="105" t="str">
        <f>IF('Liste Klasse 2'!H20="","",'Liste Klasse 2'!H20)</f>
        <v/>
      </c>
      <c r="H55" s="105" t="str">
        <f>IF('Liste Klasse 2'!I20="","",'Liste Klasse 2'!I20)</f>
        <v/>
      </c>
      <c r="I55" s="105" t="str">
        <f>IF('Liste Klasse 2'!J20="","",'Liste Klasse 2'!J20)</f>
        <v/>
      </c>
      <c r="J55" s="105" t="str">
        <f>IF('Liste Klasse 2'!K20="","",'Liste Klasse 2'!K20)</f>
        <v/>
      </c>
      <c r="K55" s="105" t="str">
        <f>IF('Liste Klasse 2'!L20="","",'Liste Klasse 2'!L20)</f>
        <v/>
      </c>
      <c r="L55" s="105" t="str">
        <f>IF('Liste Klasse 2'!M20="","",'Liste Klasse 2'!M20)</f>
        <v/>
      </c>
      <c r="M55" s="105" t="str">
        <f>IF('Liste Klasse 2'!N20="","",'Liste Klasse 2'!N20)</f>
        <v/>
      </c>
      <c r="N55" s="105" t="str">
        <f>IF('Liste Klasse 2'!O20="","",'Liste Klasse 2'!O20)</f>
        <v/>
      </c>
      <c r="O55" s="105" t="str">
        <f>IF('Liste Klasse 2'!P20="","",'Liste Klasse 2'!P20)</f>
        <v/>
      </c>
      <c r="P55" s="105" t="str">
        <f>IF('Liste Klasse 2'!Q20="","",'Liste Klasse 2'!Q20)</f>
        <v/>
      </c>
      <c r="Q55" s="105" t="str">
        <f>IF('Liste Klasse 2'!R20="","",'Liste Klasse 2'!R20)</f>
        <v/>
      </c>
      <c r="R55" s="105">
        <f>'Liste Klasse 2'!S20</f>
        <v>0</v>
      </c>
      <c r="S55" s="126" t="str">
        <f>'Liste Klasse 2'!T20</f>
        <v/>
      </c>
      <c r="T55" s="150">
        <f>'Liste Klasse 2'!U20</f>
        <v>0</v>
      </c>
    </row>
    <row r="56" spans="1:20" s="118" customFormat="1" ht="21" customHeight="1">
      <c r="A56" s="197" t="str">
        <f>IF('Liste Klasse 2'!A21="","",'Liste Klasse 2'!A21&amp;" / "&amp;'Liste Klasse 2'!B21&amp;" / Klasse 2")</f>
        <v/>
      </c>
      <c r="B56" s="156" t="str">
        <f>IF('Liste Klasse 2'!C21="","",'Liste Klasse 2'!C21)</f>
        <v/>
      </c>
      <c r="C56" s="156" t="str">
        <f>IF('Liste Klasse 2'!D21="","",'Liste Klasse 2'!D21)</f>
        <v/>
      </c>
      <c r="D56" s="156" t="str">
        <f>IF('Liste Klasse 2'!E21="","",'Liste Klasse 2'!E21)</f>
        <v/>
      </c>
      <c r="E56" s="156" t="str">
        <f>IF('Liste Klasse 2'!F21="","",'Liste Klasse 2'!F21)</f>
        <v/>
      </c>
      <c r="F56" s="156" t="str">
        <f>IF('Liste Klasse 2'!G21="","",'Liste Klasse 2'!G21)</f>
        <v/>
      </c>
      <c r="G56" s="105" t="str">
        <f>IF('Liste Klasse 2'!H21="","",'Liste Klasse 2'!H21)</f>
        <v/>
      </c>
      <c r="H56" s="105" t="str">
        <f>IF('Liste Klasse 2'!I21="","",'Liste Klasse 2'!I21)</f>
        <v/>
      </c>
      <c r="I56" s="105" t="str">
        <f>IF('Liste Klasse 2'!J21="","",'Liste Klasse 2'!J21)</f>
        <v/>
      </c>
      <c r="J56" s="105" t="str">
        <f>IF('Liste Klasse 2'!K21="","",'Liste Klasse 2'!K21)</f>
        <v/>
      </c>
      <c r="K56" s="105" t="str">
        <f>IF('Liste Klasse 2'!L21="","",'Liste Klasse 2'!L21)</f>
        <v/>
      </c>
      <c r="L56" s="105" t="str">
        <f>IF('Liste Klasse 2'!M21="","",'Liste Klasse 2'!M21)</f>
        <v/>
      </c>
      <c r="M56" s="105" t="str">
        <f>IF('Liste Klasse 2'!N21="","",'Liste Klasse 2'!N21)</f>
        <v/>
      </c>
      <c r="N56" s="105" t="str">
        <f>IF('Liste Klasse 2'!O21="","",'Liste Klasse 2'!O21)</f>
        <v/>
      </c>
      <c r="O56" s="105" t="str">
        <f>IF('Liste Klasse 2'!P21="","",'Liste Klasse 2'!P21)</f>
        <v/>
      </c>
      <c r="P56" s="105" t="str">
        <f>IF('Liste Klasse 2'!Q21="","",'Liste Klasse 2'!Q21)</f>
        <v/>
      </c>
      <c r="Q56" s="105" t="str">
        <f>IF('Liste Klasse 2'!R21="","",'Liste Klasse 2'!R21)</f>
        <v/>
      </c>
      <c r="R56" s="105">
        <f>'Liste Klasse 2'!S21</f>
        <v>0</v>
      </c>
      <c r="S56" s="126" t="str">
        <f>'Liste Klasse 2'!T21</f>
        <v/>
      </c>
      <c r="T56" s="150">
        <f>'Liste Klasse 2'!U21</f>
        <v>0</v>
      </c>
    </row>
    <row r="57" spans="1:20" s="118" customFormat="1" ht="21" customHeight="1">
      <c r="A57" s="197" t="str">
        <f>IF('Liste Klasse 2'!A22="","",'Liste Klasse 2'!A22&amp;" / "&amp;'Liste Klasse 2'!B22&amp;" / Klasse 2")</f>
        <v/>
      </c>
      <c r="B57" s="156" t="str">
        <f>IF('Liste Klasse 2'!C22="","",'Liste Klasse 2'!C22)</f>
        <v/>
      </c>
      <c r="C57" s="156" t="str">
        <f>IF('Liste Klasse 2'!D22="","",'Liste Klasse 2'!D22)</f>
        <v/>
      </c>
      <c r="D57" s="156" t="str">
        <f>IF('Liste Klasse 2'!E22="","",'Liste Klasse 2'!E22)</f>
        <v/>
      </c>
      <c r="E57" s="156" t="str">
        <f>IF('Liste Klasse 2'!F22="","",'Liste Klasse 2'!F22)</f>
        <v/>
      </c>
      <c r="F57" s="156" t="str">
        <f>IF('Liste Klasse 2'!G22="","",'Liste Klasse 2'!G22)</f>
        <v/>
      </c>
      <c r="G57" s="105" t="str">
        <f>IF('Liste Klasse 2'!H22="","",'Liste Klasse 2'!H22)</f>
        <v/>
      </c>
      <c r="H57" s="105" t="str">
        <f>IF('Liste Klasse 2'!I22="","",'Liste Klasse 2'!I22)</f>
        <v/>
      </c>
      <c r="I57" s="105" t="str">
        <f>IF('Liste Klasse 2'!J22="","",'Liste Klasse 2'!J22)</f>
        <v/>
      </c>
      <c r="J57" s="105" t="str">
        <f>IF('Liste Klasse 2'!K22="","",'Liste Klasse 2'!K22)</f>
        <v/>
      </c>
      <c r="K57" s="105" t="str">
        <f>IF('Liste Klasse 2'!L22="","",'Liste Klasse 2'!L22)</f>
        <v/>
      </c>
      <c r="L57" s="105" t="str">
        <f>IF('Liste Klasse 2'!M22="","",'Liste Klasse 2'!M22)</f>
        <v/>
      </c>
      <c r="M57" s="105" t="str">
        <f>IF('Liste Klasse 2'!N22="","",'Liste Klasse 2'!N22)</f>
        <v/>
      </c>
      <c r="N57" s="105" t="str">
        <f>IF('Liste Klasse 2'!O22="","",'Liste Klasse 2'!O22)</f>
        <v/>
      </c>
      <c r="O57" s="105" t="str">
        <f>IF('Liste Klasse 2'!P22="","",'Liste Klasse 2'!P22)</f>
        <v/>
      </c>
      <c r="P57" s="105" t="str">
        <f>IF('Liste Klasse 2'!Q22="","",'Liste Klasse 2'!Q22)</f>
        <v/>
      </c>
      <c r="Q57" s="105" t="str">
        <f>IF('Liste Klasse 2'!R22="","",'Liste Klasse 2'!R22)</f>
        <v/>
      </c>
      <c r="R57" s="105">
        <f>'Liste Klasse 2'!S22</f>
        <v>0</v>
      </c>
      <c r="S57" s="126" t="str">
        <f>'Liste Klasse 2'!T22</f>
        <v/>
      </c>
      <c r="T57" s="150">
        <f>'Liste Klasse 2'!U22</f>
        <v>0</v>
      </c>
    </row>
    <row r="58" spans="1:20" s="118" customFormat="1" ht="21" customHeight="1">
      <c r="A58" s="197" t="str">
        <f>IF('Liste Klasse 2'!A23="","",'Liste Klasse 2'!A23&amp;" / "&amp;'Liste Klasse 2'!B23&amp;" / Klasse 2")</f>
        <v/>
      </c>
      <c r="B58" s="156" t="str">
        <f>IF('Liste Klasse 2'!C23="","",'Liste Klasse 2'!C23)</f>
        <v/>
      </c>
      <c r="C58" s="156" t="str">
        <f>IF('Liste Klasse 2'!D23="","",'Liste Klasse 2'!D23)</f>
        <v/>
      </c>
      <c r="D58" s="156" t="str">
        <f>IF('Liste Klasse 2'!E23="","",'Liste Klasse 2'!E23)</f>
        <v/>
      </c>
      <c r="E58" s="156" t="str">
        <f>IF('Liste Klasse 2'!F23="","",'Liste Klasse 2'!F23)</f>
        <v/>
      </c>
      <c r="F58" s="156" t="str">
        <f>IF('Liste Klasse 2'!G23="","",'Liste Klasse 2'!G23)</f>
        <v/>
      </c>
      <c r="G58" s="105" t="str">
        <f>IF('Liste Klasse 2'!H23="","",'Liste Klasse 2'!H23)</f>
        <v/>
      </c>
      <c r="H58" s="105" t="str">
        <f>IF('Liste Klasse 2'!I23="","",'Liste Klasse 2'!I23)</f>
        <v/>
      </c>
      <c r="I58" s="105" t="str">
        <f>IF('Liste Klasse 2'!J23="","",'Liste Klasse 2'!J23)</f>
        <v/>
      </c>
      <c r="J58" s="105" t="str">
        <f>IF('Liste Klasse 2'!K23="","",'Liste Klasse 2'!K23)</f>
        <v/>
      </c>
      <c r="K58" s="105" t="str">
        <f>IF('Liste Klasse 2'!L23="","",'Liste Klasse 2'!L23)</f>
        <v/>
      </c>
      <c r="L58" s="105" t="str">
        <f>IF('Liste Klasse 2'!M23="","",'Liste Klasse 2'!M23)</f>
        <v/>
      </c>
      <c r="M58" s="105" t="str">
        <f>IF('Liste Klasse 2'!N23="","",'Liste Klasse 2'!N23)</f>
        <v/>
      </c>
      <c r="N58" s="105" t="str">
        <f>IF('Liste Klasse 2'!O23="","",'Liste Klasse 2'!O23)</f>
        <v/>
      </c>
      <c r="O58" s="105" t="str">
        <f>IF('Liste Klasse 2'!P23="","",'Liste Klasse 2'!P23)</f>
        <v/>
      </c>
      <c r="P58" s="105" t="str">
        <f>IF('Liste Klasse 2'!Q23="","",'Liste Klasse 2'!Q23)</f>
        <v/>
      </c>
      <c r="Q58" s="105" t="str">
        <f>IF('Liste Klasse 2'!R23="","",'Liste Klasse 2'!R23)</f>
        <v/>
      </c>
      <c r="R58" s="105">
        <f>'Liste Klasse 2'!S23</f>
        <v>0</v>
      </c>
      <c r="S58" s="126" t="str">
        <f>'Liste Klasse 2'!T23</f>
        <v/>
      </c>
      <c r="T58" s="150">
        <f>'Liste Klasse 2'!U23</f>
        <v>0</v>
      </c>
    </row>
    <row r="59" spans="1:20" s="118" customFormat="1" ht="21" customHeight="1">
      <c r="A59" s="197" t="str">
        <f>IF('Liste Klasse 2'!A24="","",'Liste Klasse 2'!A24&amp;" / "&amp;'Liste Klasse 2'!B24&amp;" / Klasse 2")</f>
        <v/>
      </c>
      <c r="B59" s="156" t="str">
        <f>IF('Liste Klasse 2'!C24="","",'Liste Klasse 2'!C24)</f>
        <v/>
      </c>
      <c r="C59" s="156" t="str">
        <f>IF('Liste Klasse 2'!D24="","",'Liste Klasse 2'!D24)</f>
        <v/>
      </c>
      <c r="D59" s="156" t="str">
        <f>IF('Liste Klasse 2'!E24="","",'Liste Klasse 2'!E24)</f>
        <v/>
      </c>
      <c r="E59" s="156" t="str">
        <f>IF('Liste Klasse 2'!F24="","",'Liste Klasse 2'!F24)</f>
        <v/>
      </c>
      <c r="F59" s="156" t="str">
        <f>IF('Liste Klasse 2'!G24="","",'Liste Klasse 2'!G24)</f>
        <v/>
      </c>
      <c r="G59" s="105" t="str">
        <f>IF('Liste Klasse 2'!H24="","",'Liste Klasse 2'!H24)</f>
        <v/>
      </c>
      <c r="H59" s="105" t="str">
        <f>IF('Liste Klasse 2'!I24="","",'Liste Klasse 2'!I24)</f>
        <v/>
      </c>
      <c r="I59" s="105" t="str">
        <f>IF('Liste Klasse 2'!J24="","",'Liste Klasse 2'!J24)</f>
        <v/>
      </c>
      <c r="J59" s="105" t="str">
        <f>IF('Liste Klasse 2'!K24="","",'Liste Klasse 2'!K24)</f>
        <v/>
      </c>
      <c r="K59" s="105" t="str">
        <f>IF('Liste Klasse 2'!L24="","",'Liste Klasse 2'!L24)</f>
        <v/>
      </c>
      <c r="L59" s="105" t="str">
        <f>IF('Liste Klasse 2'!M24="","",'Liste Klasse 2'!M24)</f>
        <v/>
      </c>
      <c r="M59" s="105" t="str">
        <f>IF('Liste Klasse 2'!N24="","",'Liste Klasse 2'!N24)</f>
        <v/>
      </c>
      <c r="N59" s="105" t="str">
        <f>IF('Liste Klasse 2'!O24="","",'Liste Klasse 2'!O24)</f>
        <v/>
      </c>
      <c r="O59" s="105" t="str">
        <f>IF('Liste Klasse 2'!P24="","",'Liste Klasse 2'!P24)</f>
        <v/>
      </c>
      <c r="P59" s="105" t="str">
        <f>IF('Liste Klasse 2'!Q24="","",'Liste Klasse 2'!Q24)</f>
        <v/>
      </c>
      <c r="Q59" s="105" t="str">
        <f>IF('Liste Klasse 2'!R24="","",'Liste Klasse 2'!R24)</f>
        <v/>
      </c>
      <c r="R59" s="105">
        <f>'Liste Klasse 2'!S24</f>
        <v>0</v>
      </c>
      <c r="S59" s="126" t="str">
        <f>'Liste Klasse 2'!T24</f>
        <v/>
      </c>
      <c r="T59" s="150">
        <f>'Liste Klasse 2'!U24</f>
        <v>0</v>
      </c>
    </row>
    <row r="60" spans="1:20" s="118" customFormat="1" ht="21" customHeight="1" thickBot="1">
      <c r="A60" s="198" t="str">
        <f>IF('Liste Klasse 2'!A25="","",'Liste Klasse 2'!A25&amp;" / "&amp;'Liste Klasse 2'!B25&amp;" / Klasse 2")</f>
        <v/>
      </c>
      <c r="B60" s="157" t="str">
        <f>IF('Liste Klasse 2'!C25="","",'Liste Klasse 2'!C25)</f>
        <v/>
      </c>
      <c r="C60" s="157" t="str">
        <f>IF('Liste Klasse 2'!D25="","",'Liste Klasse 2'!D25)</f>
        <v/>
      </c>
      <c r="D60" s="157" t="str">
        <f>IF('Liste Klasse 2'!E25="","",'Liste Klasse 2'!E25)</f>
        <v/>
      </c>
      <c r="E60" s="157" t="str">
        <f>IF('Liste Klasse 2'!F25="","",'Liste Klasse 2'!F25)</f>
        <v/>
      </c>
      <c r="F60" s="157" t="str">
        <f>IF('Liste Klasse 2'!G25="","",'Liste Klasse 2'!G25)</f>
        <v/>
      </c>
      <c r="G60" s="151" t="str">
        <f>IF('Liste Klasse 2'!H25="","",'Liste Klasse 2'!H25)</f>
        <v/>
      </c>
      <c r="H60" s="151" t="str">
        <f>IF('Liste Klasse 2'!I25="","",'Liste Klasse 2'!I25)</f>
        <v/>
      </c>
      <c r="I60" s="151" t="str">
        <f>IF('Liste Klasse 2'!J25="","",'Liste Klasse 2'!J25)</f>
        <v/>
      </c>
      <c r="J60" s="151" t="str">
        <f>IF('Liste Klasse 2'!K25="","",'Liste Klasse 2'!K25)</f>
        <v/>
      </c>
      <c r="K60" s="151" t="str">
        <f>IF('Liste Klasse 2'!L25="","",'Liste Klasse 2'!L25)</f>
        <v/>
      </c>
      <c r="L60" s="151" t="str">
        <f>IF('Liste Klasse 2'!M25="","",'Liste Klasse 2'!M25)</f>
        <v/>
      </c>
      <c r="M60" s="151" t="str">
        <f>IF('Liste Klasse 2'!N25="","",'Liste Klasse 2'!N25)</f>
        <v/>
      </c>
      <c r="N60" s="151" t="str">
        <f>IF('Liste Klasse 2'!O25="","",'Liste Klasse 2'!O25)</f>
        <v/>
      </c>
      <c r="O60" s="151" t="str">
        <f>IF('Liste Klasse 2'!P25="","",'Liste Klasse 2'!P25)</f>
        <v/>
      </c>
      <c r="P60" s="151" t="str">
        <f>IF('Liste Klasse 2'!Q25="","",'Liste Klasse 2'!Q25)</f>
        <v/>
      </c>
      <c r="Q60" s="151" t="str">
        <f>IF('Liste Klasse 2'!R25="","",'Liste Klasse 2'!R25)</f>
        <v/>
      </c>
      <c r="R60" s="151">
        <f>'Liste Klasse 2'!S25</f>
        <v>0</v>
      </c>
      <c r="S60" s="152" t="str">
        <f>'Liste Klasse 2'!T25</f>
        <v/>
      </c>
      <c r="T60" s="153">
        <f>'Liste Klasse 2'!U25</f>
        <v>0</v>
      </c>
    </row>
    <row r="61" spans="1:20" s="118" customFormat="1" ht="16.5" thickBot="1">
      <c r="A61" s="190" t="s">
        <v>186</v>
      </c>
      <c r="B61" s="191" t="s">
        <v>8</v>
      </c>
      <c r="C61" s="192" t="s">
        <v>11</v>
      </c>
      <c r="D61" s="192" t="s">
        <v>13</v>
      </c>
      <c r="E61" s="191" t="s">
        <v>5</v>
      </c>
      <c r="F61" s="192" t="s">
        <v>12</v>
      </c>
      <c r="G61" s="193">
        <f>IF('Liste Klasse 3'!H$4="","",'Liste Klasse 3'!H$4)</f>
        <v>1</v>
      </c>
      <c r="H61" s="193">
        <f>IF('Liste Klasse 3'!I$4="","",'Liste Klasse 3'!I$4)</f>
        <v>2</v>
      </c>
      <c r="I61" s="193">
        <f>IF('Liste Klasse 3'!J$4="","",'Liste Klasse 3'!J$4)</f>
        <v>3</v>
      </c>
      <c r="J61" s="193">
        <f>IF('Liste Klasse 3'!K$4="","",'Liste Klasse 3'!K$4)</f>
        <v>4</v>
      </c>
      <c r="K61" s="193">
        <f>IF('Liste Klasse 3'!L$4="","",'Liste Klasse 3'!L$4)</f>
        <v>6</v>
      </c>
      <c r="L61" s="193">
        <f>IF('Liste Klasse 3'!M$4="","",'Liste Klasse 3'!M$4)</f>
        <v>8</v>
      </c>
      <c r="M61" s="193">
        <f>IF('Liste Klasse 3'!N$4="","",'Liste Klasse 3'!N$4)</f>
        <v>9</v>
      </c>
      <c r="N61" s="193">
        <f>IF('Liste Klasse 3'!O$4="","",'Liste Klasse 3'!O$4)</f>
        <v>7</v>
      </c>
      <c r="O61" s="193">
        <f>IF('Liste Klasse 3'!P$4="","",'Liste Klasse 3'!P$4)</f>
        <v>5</v>
      </c>
      <c r="P61" s="193">
        <f>IF('Liste Klasse 3'!Q$4="","",'Liste Klasse 3'!Q$4)</f>
        <v>10</v>
      </c>
      <c r="Q61" s="193" t="str">
        <f>IF('Liste Klasse 3'!R$4="","",'Liste Klasse 3'!R$4)</f>
        <v/>
      </c>
      <c r="R61" s="194" t="s">
        <v>7</v>
      </c>
      <c r="S61" s="194" t="s">
        <v>14</v>
      </c>
      <c r="T61" s="195" t="s">
        <v>4</v>
      </c>
    </row>
    <row r="62" spans="1:20" s="118" customFormat="1" ht="21" customHeight="1">
      <c r="A62" s="196" t="str">
        <f>IF('Liste Klasse 3'!A8="","",'Liste Klasse 3'!A8&amp;" / "&amp;'Liste Klasse 3'!B8&amp;" / Klasse 3")</f>
        <v>20 /  / Klasse 3</v>
      </c>
      <c r="B62" s="155" t="str">
        <f>IF('Liste Klasse 3'!C8="","",'Liste Klasse 3'!C8)</f>
        <v>Heike Rusch</v>
      </c>
      <c r="C62" s="155" t="str">
        <f>IF('Liste Klasse 3'!D8="","",'Liste Klasse 3'!D8)</f>
        <v>VSGO</v>
      </c>
      <c r="D62" s="155" t="str">
        <f>IF('Liste Klasse 3'!E8="","",'Liste Klasse 3'!E8)</f>
        <v>HSVRM</v>
      </c>
      <c r="E62" s="155" t="str">
        <f>IF('Liste Klasse 3'!F8="","",'Liste Klasse 3'!F8)</f>
        <v>Borders Blackpearl British Joker</v>
      </c>
      <c r="F62" s="155" t="str">
        <f>IF('Liste Klasse 3'!G8="","",'Liste Klasse 3'!G8)</f>
        <v>Border Collie</v>
      </c>
      <c r="G62" s="147">
        <f>IF('Liste Klasse 3'!H8="","",'Liste Klasse 3'!H8)</f>
        <v>10</v>
      </c>
      <c r="H62" s="147">
        <f>IF('Liste Klasse 3'!I8="","",'Liste Klasse 3'!I8)</f>
        <v>9</v>
      </c>
      <c r="I62" s="147">
        <f>IF('Liste Klasse 3'!J8="","",'Liste Klasse 3'!J8)</f>
        <v>9</v>
      </c>
      <c r="J62" s="147">
        <f>IF('Liste Klasse 3'!K8="","",'Liste Klasse 3'!K8)</f>
        <v>9</v>
      </c>
      <c r="K62" s="147">
        <f>IF('Liste Klasse 3'!L8="","",'Liste Klasse 3'!L8)</f>
        <v>10</v>
      </c>
      <c r="L62" s="147">
        <f>IF('Liste Klasse 3'!M8="","",'Liste Klasse 3'!M8)</f>
        <v>8</v>
      </c>
      <c r="M62" s="147">
        <f>IF('Liste Klasse 3'!N8="","",'Liste Klasse 3'!N8)</f>
        <v>10</v>
      </c>
      <c r="N62" s="147">
        <f>IF('Liste Klasse 3'!O8="","",'Liste Klasse 3'!O8)</f>
        <v>9.5</v>
      </c>
      <c r="O62" s="147">
        <f>IF('Liste Klasse 3'!P8="","",'Liste Klasse 3'!P8)</f>
        <v>10</v>
      </c>
      <c r="P62" s="147">
        <f>IF('Liste Klasse 3'!Q8="","",'Liste Klasse 3'!Q8)</f>
        <v>9.5</v>
      </c>
      <c r="Q62" s="147" t="str">
        <f>IF('Liste Klasse 3'!R8="","",'Liste Klasse 3'!R8)</f>
        <v/>
      </c>
      <c r="R62" s="147">
        <f>'Liste Klasse 3'!S8</f>
        <v>302.5</v>
      </c>
      <c r="S62" s="148" t="str">
        <f>'Liste Klasse 3'!T8</f>
        <v>V</v>
      </c>
      <c r="T62" s="149">
        <f>'Liste Klasse 3'!U8</f>
        <v>1</v>
      </c>
    </row>
    <row r="63" spans="1:20" s="118" customFormat="1" ht="21" customHeight="1">
      <c r="A63" s="197" t="str">
        <f>IF('Liste Klasse 3'!A9="","",'Liste Klasse 3'!A9&amp;" / "&amp;'Liste Klasse 3'!B9&amp;" / Klasse 3")</f>
        <v>11 /  / Klasse 3</v>
      </c>
      <c r="B63" s="156" t="str">
        <f>IF('Liste Klasse 3'!C9="","",'Liste Klasse 3'!C9)</f>
        <v>Heike Ungar</v>
      </c>
      <c r="C63" s="156" t="str">
        <f>IF('Liste Klasse 3'!D9="","",'Liste Klasse 3'!D9)</f>
        <v>Taunushunde</v>
      </c>
      <c r="D63" s="156" t="str">
        <f>IF('Liste Klasse 3'!E9="","",'Liste Klasse 3'!E9)</f>
        <v>DSV</v>
      </c>
      <c r="E63" s="156" t="str">
        <f>IF('Liste Klasse 3'!F9="","",'Liste Klasse 3'!F9)</f>
        <v>Golden Mayflowers Power of Love</v>
      </c>
      <c r="F63" s="156" t="str">
        <f>IF('Liste Klasse 3'!G9="","",'Liste Klasse 3'!G9)</f>
        <v>Golden Retriever</v>
      </c>
      <c r="G63" s="105">
        <f>IF('Liste Klasse 3'!H9="","",'Liste Klasse 3'!H9)</f>
        <v>9.5</v>
      </c>
      <c r="H63" s="105">
        <f>IF('Liste Klasse 3'!I9="","",'Liste Klasse 3'!I9)</f>
        <v>9.5</v>
      </c>
      <c r="I63" s="105">
        <f>IF('Liste Klasse 3'!J9="","",'Liste Klasse 3'!J9)</f>
        <v>9</v>
      </c>
      <c r="J63" s="105">
        <f>IF('Liste Klasse 3'!K9="","",'Liste Klasse 3'!K9)</f>
        <v>10</v>
      </c>
      <c r="K63" s="105">
        <f>IF('Liste Klasse 3'!L9="","",'Liste Klasse 3'!L9)</f>
        <v>7</v>
      </c>
      <c r="L63" s="105">
        <f>IF('Liste Klasse 3'!M9="","",'Liste Klasse 3'!M9)</f>
        <v>7</v>
      </c>
      <c r="M63" s="105">
        <f>IF('Liste Klasse 3'!N9="","",'Liste Klasse 3'!N9)</f>
        <v>10</v>
      </c>
      <c r="N63" s="105">
        <f>IF('Liste Klasse 3'!O9="","",'Liste Klasse 3'!O9)</f>
        <v>9.5</v>
      </c>
      <c r="O63" s="105">
        <f>IF('Liste Klasse 3'!P9="","",'Liste Klasse 3'!P9)</f>
        <v>8.5</v>
      </c>
      <c r="P63" s="105">
        <f>IF('Liste Klasse 3'!Q9="","",'Liste Klasse 3'!Q9)</f>
        <v>10</v>
      </c>
      <c r="Q63" s="105" t="str">
        <f>IF('Liste Klasse 3'!R9="","",'Liste Klasse 3'!R9)</f>
        <v/>
      </c>
      <c r="R63" s="105">
        <f>'Liste Klasse 3'!S9</f>
        <v>286</v>
      </c>
      <c r="S63" s="126" t="str">
        <f>'Liste Klasse 3'!T9</f>
        <v>V</v>
      </c>
      <c r="T63" s="150">
        <f>'Liste Klasse 3'!U9</f>
        <v>2</v>
      </c>
    </row>
    <row r="64" spans="1:20" s="118" customFormat="1" ht="21" customHeight="1">
      <c r="A64" s="197" t="str">
        <f>IF('Liste Klasse 3'!A10="","",'Liste Klasse 3'!A10&amp;" / "&amp;'Liste Klasse 3'!B10&amp;" / Klasse 3")</f>
        <v>19 /  / Klasse 3</v>
      </c>
      <c r="B64" s="156" t="str">
        <f>IF('Liste Klasse 3'!C10="","",'Liste Klasse 3'!C10)</f>
        <v>Günter Rück</v>
      </c>
      <c r="C64" s="156" t="str">
        <f>IF('Liste Klasse 3'!D10="","",'Liste Klasse 3'!D10)</f>
        <v>VSGO</v>
      </c>
      <c r="D64" s="156" t="str">
        <f>IF('Liste Klasse 3'!E10="","",'Liste Klasse 3'!E10)</f>
        <v>HSVRM</v>
      </c>
      <c r="E64" s="156" t="str">
        <f>IF('Liste Klasse 3'!F10="","",'Liste Klasse 3'!F10)</f>
        <v>Borders Blackpearl Beryl spot in the shiny night</v>
      </c>
      <c r="F64" s="156" t="str">
        <f>IF('Liste Klasse 3'!G10="","",'Liste Klasse 3'!G10)</f>
        <v>Border Collie</v>
      </c>
      <c r="G64" s="105">
        <f>IF('Liste Klasse 3'!H10="","",'Liste Klasse 3'!H10)</f>
        <v>8.5</v>
      </c>
      <c r="H64" s="105">
        <f>IF('Liste Klasse 3'!I10="","",'Liste Klasse 3'!I10)</f>
        <v>9.5</v>
      </c>
      <c r="I64" s="105">
        <f>IF('Liste Klasse 3'!J10="","",'Liste Klasse 3'!J10)</f>
        <v>9.5</v>
      </c>
      <c r="J64" s="105">
        <f>IF('Liste Klasse 3'!K10="","",'Liste Klasse 3'!K10)</f>
        <v>10</v>
      </c>
      <c r="K64" s="105">
        <f>IF('Liste Klasse 3'!L10="","",'Liste Klasse 3'!L10)</f>
        <v>10</v>
      </c>
      <c r="L64" s="105">
        <f>IF('Liste Klasse 3'!M10="","",'Liste Klasse 3'!M10)</f>
        <v>9</v>
      </c>
      <c r="M64" s="105">
        <f>IF('Liste Klasse 3'!N10="","",'Liste Klasse 3'!N10)</f>
        <v>9</v>
      </c>
      <c r="N64" s="105">
        <f>IF('Liste Klasse 3'!O10="","",'Liste Klasse 3'!O10)</f>
        <v>8.5</v>
      </c>
      <c r="O64" s="105">
        <f>IF('Liste Klasse 3'!P10="","",'Liste Klasse 3'!P10)</f>
        <v>7.5</v>
      </c>
      <c r="P64" s="105">
        <f>IF('Liste Klasse 3'!Q10="","",'Liste Klasse 3'!Q10)</f>
        <v>8</v>
      </c>
      <c r="Q64" s="105" t="str">
        <f>IF('Liste Klasse 3'!R10="","",'Liste Klasse 3'!R10)</f>
        <v/>
      </c>
      <c r="R64" s="105">
        <f>'Liste Klasse 3'!S10</f>
        <v>284.5</v>
      </c>
      <c r="S64" s="126" t="str">
        <f>'Liste Klasse 3'!T10</f>
        <v>V</v>
      </c>
      <c r="T64" s="150">
        <f>'Liste Klasse 3'!U10</f>
        <v>3</v>
      </c>
    </row>
    <row r="65" spans="1:20" s="118" customFormat="1" ht="21" customHeight="1">
      <c r="A65" s="197" t="str">
        <f>IF('Liste Klasse 3'!A11="","",'Liste Klasse 3'!A11&amp;" / "&amp;'Liste Klasse 3'!B11&amp;" / Klasse 3")</f>
        <v>12 /  / Klasse 3</v>
      </c>
      <c r="B65" s="156" t="str">
        <f>IF('Liste Klasse 3'!C11="","",'Liste Klasse 3'!C11)</f>
        <v>Heike Rusch</v>
      </c>
      <c r="C65" s="156" t="str">
        <f>IF('Liste Klasse 3'!D11="","",'Liste Klasse 3'!D11)</f>
        <v>VSGO</v>
      </c>
      <c r="D65" s="156" t="str">
        <f>IF('Liste Klasse 3'!E11="","",'Liste Klasse 3'!E11)</f>
        <v>HSVRM</v>
      </c>
      <c r="E65" s="156" t="str">
        <f>IF('Liste Klasse 3'!F11="","",'Liste Klasse 3'!F11)</f>
        <v>Whisky red label from Carolyn's Home</v>
      </c>
      <c r="F65" s="156" t="str">
        <f>IF('Liste Klasse 3'!G11="","",'Liste Klasse 3'!G11)</f>
        <v>Border Collie</v>
      </c>
      <c r="G65" s="105">
        <f>IF('Liste Klasse 3'!H11="","",'Liste Klasse 3'!H11)</f>
        <v>10</v>
      </c>
      <c r="H65" s="105">
        <f>IF('Liste Klasse 3'!I11="","",'Liste Klasse 3'!I11)</f>
        <v>7</v>
      </c>
      <c r="I65" s="105">
        <f>IF('Liste Klasse 3'!J11="","",'Liste Klasse 3'!J11)</f>
        <v>9</v>
      </c>
      <c r="J65" s="105">
        <f>IF('Liste Klasse 3'!K11="","",'Liste Klasse 3'!K11)</f>
        <v>9</v>
      </c>
      <c r="K65" s="105">
        <f>IF('Liste Klasse 3'!L11="","",'Liste Klasse 3'!L11)</f>
        <v>10</v>
      </c>
      <c r="L65" s="105">
        <f>IF('Liste Klasse 3'!M11="","",'Liste Klasse 3'!M11)</f>
        <v>9.5</v>
      </c>
      <c r="M65" s="105">
        <f>IF('Liste Klasse 3'!N11="","",'Liste Klasse 3'!N11)</f>
        <v>8</v>
      </c>
      <c r="N65" s="105">
        <f>IF('Liste Klasse 3'!O11="","",'Liste Klasse 3'!O11)</f>
        <v>7.5</v>
      </c>
      <c r="O65" s="105">
        <f>IF('Liste Klasse 3'!P11="","",'Liste Klasse 3'!P11)</f>
        <v>6</v>
      </c>
      <c r="P65" s="105">
        <f>IF('Liste Klasse 3'!Q11="","",'Liste Klasse 3'!Q11)</f>
        <v>5</v>
      </c>
      <c r="Q65" s="105" t="str">
        <f>IF('Liste Klasse 3'!R11="","",'Liste Klasse 3'!R11)</f>
        <v/>
      </c>
      <c r="R65" s="105">
        <f>'Liste Klasse 3'!S11</f>
        <v>257</v>
      </c>
      <c r="S65" s="126" t="str">
        <f>'Liste Klasse 3'!T11</f>
        <v>V</v>
      </c>
      <c r="T65" s="150">
        <f>'Liste Klasse 3'!U11</f>
        <v>4</v>
      </c>
    </row>
    <row r="66" spans="1:20" s="118" customFormat="1" ht="21" customHeight="1">
      <c r="A66" s="197" t="str">
        <f>IF('Liste Klasse 3'!A12="","",'Liste Klasse 3'!A12&amp;" / "&amp;'Liste Klasse 3'!B12&amp;" / Klasse 3")</f>
        <v>15 /  / Klasse 3</v>
      </c>
      <c r="B66" s="156" t="str">
        <f>IF('Liste Klasse 3'!C12="","",'Liste Klasse 3'!C12)</f>
        <v>Sylvia Brügge</v>
      </c>
      <c r="C66" s="156" t="str">
        <f>IF('Liste Klasse 3'!D12="","",'Liste Klasse 3'!D12)</f>
        <v>HSV Sprendlingen</v>
      </c>
      <c r="D66" s="156" t="str">
        <f>IF('Liste Klasse 3'!E12="","",'Liste Klasse 3'!E12)</f>
        <v>HSVRM</v>
      </c>
      <c r="E66" s="156" t="str">
        <f>IF('Liste Klasse 3'!F12="","",'Liste Klasse 3'!F12)</f>
        <v>Dancing Nemo of Joy's Red Rose Farm</v>
      </c>
      <c r="F66" s="156" t="str">
        <f>IF('Liste Klasse 3'!G12="","",'Liste Klasse 3'!G12)</f>
        <v>Austr. Shepherd</v>
      </c>
      <c r="G66" s="105">
        <f>IF('Liste Klasse 3'!H12="","",'Liste Klasse 3'!H12)</f>
        <v>9</v>
      </c>
      <c r="H66" s="105">
        <f>IF('Liste Klasse 3'!I12="","",'Liste Klasse 3'!I12)</f>
        <v>9</v>
      </c>
      <c r="I66" s="105">
        <f>IF('Liste Klasse 3'!J12="","",'Liste Klasse 3'!J12)</f>
        <v>7</v>
      </c>
      <c r="J66" s="105">
        <f>IF('Liste Klasse 3'!K12="","",'Liste Klasse 3'!K12)</f>
        <v>6.5</v>
      </c>
      <c r="K66" s="105">
        <f>IF('Liste Klasse 3'!L12="","",'Liste Klasse 3'!L12)</f>
        <v>9.5</v>
      </c>
      <c r="L66" s="105">
        <f>IF('Liste Klasse 3'!M12="","",'Liste Klasse 3'!M12)</f>
        <v>10</v>
      </c>
      <c r="M66" s="105">
        <f>IF('Liste Klasse 3'!N12="","",'Liste Klasse 3'!N12)</f>
        <v>7.5</v>
      </c>
      <c r="N66" s="105">
        <f>IF('Liste Klasse 3'!O12="","",'Liste Klasse 3'!O12)</f>
        <v>6</v>
      </c>
      <c r="O66" s="105">
        <f>IF('Liste Klasse 3'!P12="","",'Liste Klasse 3'!P12)</f>
        <v>8</v>
      </c>
      <c r="P66" s="105">
        <f>IF('Liste Klasse 3'!Q12="","",'Liste Klasse 3'!Q12)</f>
        <v>7.5</v>
      </c>
      <c r="Q66" s="105" t="str">
        <f>IF('Liste Klasse 3'!R12="","",'Liste Klasse 3'!R12)</f>
        <v/>
      </c>
      <c r="R66" s="105">
        <f>'Liste Klasse 3'!S12</f>
        <v>256</v>
      </c>
      <c r="S66" s="126" t="str">
        <f>'Liste Klasse 3'!T12</f>
        <v>V</v>
      </c>
      <c r="T66" s="150">
        <f>'Liste Klasse 3'!U12</f>
        <v>5</v>
      </c>
    </row>
    <row r="67" spans="1:20" s="118" customFormat="1" ht="21" customHeight="1">
      <c r="A67" s="197" t="str">
        <f>IF('Liste Klasse 3'!A13="","",'Liste Klasse 3'!A13&amp;" / "&amp;'Liste Klasse 3'!B13&amp;" / Klasse 3")</f>
        <v>18 /  / Klasse 3</v>
      </c>
      <c r="B67" s="156" t="str">
        <f>IF('Liste Klasse 3'!C13="","",'Liste Klasse 3'!C13)</f>
        <v>Heike Ungar</v>
      </c>
      <c r="C67" s="156" t="str">
        <f>IF('Liste Klasse 3'!D13="","",'Liste Klasse 3'!D13)</f>
        <v>Taunushunde</v>
      </c>
      <c r="D67" s="156" t="str">
        <f>IF('Liste Klasse 3'!E13="","",'Liste Klasse 3'!E13)</f>
        <v>DSV</v>
      </c>
      <c r="E67" s="156" t="str">
        <f>IF('Liste Klasse 3'!F13="","",'Liste Klasse 3'!F13)</f>
        <v>Sandor</v>
      </c>
      <c r="F67" s="156" t="str">
        <f>IF('Liste Klasse 3'!G13="","",'Liste Klasse 3'!G13)</f>
        <v>Labrador Retriever</v>
      </c>
      <c r="G67" s="105">
        <f>IF('Liste Klasse 3'!H13="","",'Liste Klasse 3'!H13)</f>
        <v>9.5</v>
      </c>
      <c r="H67" s="105">
        <f>IF('Liste Klasse 3'!I13="","",'Liste Klasse 3'!I13)</f>
        <v>9</v>
      </c>
      <c r="I67" s="105">
        <f>IF('Liste Klasse 3'!J13="","",'Liste Klasse 3'!J13)</f>
        <v>9</v>
      </c>
      <c r="J67" s="105">
        <f>IF('Liste Klasse 3'!K13="","",'Liste Klasse 3'!K13)</f>
        <v>9.5</v>
      </c>
      <c r="K67" s="105">
        <f>IF('Liste Klasse 3'!L13="","",'Liste Klasse 3'!L13)</f>
        <v>0</v>
      </c>
      <c r="L67" s="105">
        <f>IF('Liste Klasse 3'!M13="","",'Liste Klasse 3'!M13)</f>
        <v>9</v>
      </c>
      <c r="M67" s="105">
        <f>IF('Liste Klasse 3'!N13="","",'Liste Klasse 3'!N13)</f>
        <v>9</v>
      </c>
      <c r="N67" s="105">
        <f>IF('Liste Klasse 3'!O13="","",'Liste Klasse 3'!O13)</f>
        <v>8.5</v>
      </c>
      <c r="O67" s="105">
        <f>IF('Liste Klasse 3'!P13="","",'Liste Klasse 3'!P13)</f>
        <v>6</v>
      </c>
      <c r="P67" s="105">
        <f>IF('Liste Klasse 3'!Q13="","",'Liste Klasse 3'!Q13)</f>
        <v>10</v>
      </c>
      <c r="Q67" s="105" t="str">
        <f>IF('Liste Klasse 3'!R13="","",'Liste Klasse 3'!R13)</f>
        <v/>
      </c>
      <c r="R67" s="105">
        <f>'Liste Klasse 3'!S13</f>
        <v>245.5</v>
      </c>
      <c r="S67" s="126" t="str">
        <f>'Liste Klasse 3'!T13</f>
        <v>SG</v>
      </c>
      <c r="T67" s="150">
        <f>'Liste Klasse 3'!U13</f>
        <v>6</v>
      </c>
    </row>
    <row r="68" spans="1:20" s="118" customFormat="1" ht="21" customHeight="1">
      <c r="A68" s="197" t="str">
        <f>IF('Liste Klasse 3'!A14="","",'Liste Klasse 3'!A14&amp;" / "&amp;'Liste Klasse 3'!B14&amp;" / Klasse 3")</f>
        <v>13 /  / Klasse 3</v>
      </c>
      <c r="B68" s="156" t="str">
        <f>IF('Liste Klasse 3'!C14="","",'Liste Klasse 3'!C14)</f>
        <v>Kim Krier</v>
      </c>
      <c r="C68" s="156" t="str">
        <f>IF('Liste Klasse 3'!D14="","",'Liste Klasse 3'!D14)</f>
        <v>VSGO</v>
      </c>
      <c r="D68" s="156" t="str">
        <f>IF('Liste Klasse 3'!E14="","",'Liste Klasse 3'!E14)</f>
        <v>HSVRM</v>
      </c>
      <c r="E68" s="156" t="str">
        <f>IF('Liste Klasse 3'!F14="","",'Liste Klasse 3'!F14)</f>
        <v>Dulcina</v>
      </c>
      <c r="F68" s="156" t="str">
        <f>IF('Liste Klasse 3'!G14="","",'Liste Klasse 3'!G14)</f>
        <v>JRT</v>
      </c>
      <c r="G68" s="105">
        <f>IF('Liste Klasse 3'!H14="","",'Liste Klasse 3'!H14)</f>
        <v>10</v>
      </c>
      <c r="H68" s="105">
        <f>IF('Liste Klasse 3'!I14="","",'Liste Klasse 3'!I14)</f>
        <v>8</v>
      </c>
      <c r="I68" s="105">
        <f>IF('Liste Klasse 3'!J14="","",'Liste Klasse 3'!J14)</f>
        <v>8</v>
      </c>
      <c r="J68" s="105">
        <f>IF('Liste Klasse 3'!K14="","",'Liste Klasse 3'!K14)</f>
        <v>5.5</v>
      </c>
      <c r="K68" s="105">
        <f>IF('Liste Klasse 3'!L14="","",'Liste Klasse 3'!L14)</f>
        <v>10</v>
      </c>
      <c r="L68" s="105">
        <f>IF('Liste Klasse 3'!M14="","",'Liste Klasse 3'!M14)</f>
        <v>9</v>
      </c>
      <c r="M68" s="105">
        <f>IF('Liste Klasse 3'!N14="","",'Liste Klasse 3'!N14)</f>
        <v>8.5</v>
      </c>
      <c r="N68" s="105">
        <f>IF('Liste Klasse 3'!O14="","",'Liste Klasse 3'!O14)</f>
        <v>0</v>
      </c>
      <c r="O68" s="105">
        <f>IF('Liste Klasse 3'!P14="","",'Liste Klasse 3'!P14)</f>
        <v>5</v>
      </c>
      <c r="P68" s="105">
        <f>IF('Liste Klasse 3'!Q14="","",'Liste Klasse 3'!Q14)</f>
        <v>9</v>
      </c>
      <c r="Q68" s="105" t="str">
        <f>IF('Liste Klasse 3'!R14="","",'Liste Klasse 3'!R14)</f>
        <v/>
      </c>
      <c r="R68" s="105">
        <f>'Liste Klasse 3'!S14</f>
        <v>235</v>
      </c>
      <c r="S68" s="126" t="str">
        <f>'Liste Klasse 3'!T14</f>
        <v>SG</v>
      </c>
      <c r="T68" s="150">
        <f>'Liste Klasse 3'!U14</f>
        <v>7</v>
      </c>
    </row>
    <row r="69" spans="1:20" s="118" customFormat="1" ht="21" customHeight="1">
      <c r="A69" s="197" t="str">
        <f>IF('Liste Klasse 3'!A15="","",'Liste Klasse 3'!A15&amp;" / "&amp;'Liste Klasse 3'!B15&amp;" / Klasse 3")</f>
        <v>21 /  / Klasse 3</v>
      </c>
      <c r="B69" s="156" t="str">
        <f>IF('Liste Klasse 3'!C15="","",'Liste Klasse 3'!C15)</f>
        <v>Sylvia Brügge</v>
      </c>
      <c r="C69" s="156" t="str">
        <f>IF('Liste Klasse 3'!D15="","",'Liste Klasse 3'!D15)</f>
        <v>HSV Sprendlingen</v>
      </c>
      <c r="D69" s="156" t="str">
        <f>IF('Liste Klasse 3'!E15="","",'Liste Klasse 3'!E15)</f>
        <v>HSVRM</v>
      </c>
      <c r="E69" s="156" t="str">
        <f>IF('Liste Klasse 3'!F15="","",'Liste Klasse 3'!F15)</f>
        <v>Wildsong's Outrun my Gun</v>
      </c>
      <c r="F69" s="156" t="str">
        <f>IF('Liste Klasse 3'!G15="","",'Liste Klasse 3'!G15)</f>
        <v>Austr. Shepherd</v>
      </c>
      <c r="G69" s="105">
        <f>IF('Liste Klasse 3'!H15="","",'Liste Klasse 3'!H15)</f>
        <v>0</v>
      </c>
      <c r="H69" s="105">
        <f>IF('Liste Klasse 3'!I15="","",'Liste Klasse 3'!I15)</f>
        <v>9</v>
      </c>
      <c r="I69" s="105">
        <f>IF('Liste Klasse 3'!J15="","",'Liste Klasse 3'!J15)</f>
        <v>7</v>
      </c>
      <c r="J69" s="105">
        <f>IF('Liste Klasse 3'!K15="","",'Liste Klasse 3'!K15)</f>
        <v>5</v>
      </c>
      <c r="K69" s="105">
        <f>IF('Liste Klasse 3'!L15="","",'Liste Klasse 3'!L15)</f>
        <v>9.5</v>
      </c>
      <c r="L69" s="105">
        <f>IF('Liste Klasse 3'!M15="","",'Liste Klasse 3'!M15)</f>
        <v>9</v>
      </c>
      <c r="M69" s="105">
        <f>IF('Liste Klasse 3'!N15="","",'Liste Klasse 3'!N15)</f>
        <v>8.5</v>
      </c>
      <c r="N69" s="105">
        <f>IF('Liste Klasse 3'!O15="","",'Liste Klasse 3'!O15)</f>
        <v>8.5</v>
      </c>
      <c r="O69" s="105">
        <f>IF('Liste Klasse 3'!P15="","",'Liste Klasse 3'!P15)</f>
        <v>6.5</v>
      </c>
      <c r="P69" s="105">
        <f>IF('Liste Klasse 3'!Q15="","",'Liste Klasse 3'!Q15)</f>
        <v>6</v>
      </c>
      <c r="Q69" s="105" t="str">
        <f>IF('Liste Klasse 3'!R15="","",'Liste Klasse 3'!R15)</f>
        <v/>
      </c>
      <c r="R69" s="105">
        <f>'Liste Klasse 3'!S15</f>
        <v>220</v>
      </c>
      <c r="S69" s="126" t="str">
        <f>'Liste Klasse 3'!T15</f>
        <v>G</v>
      </c>
      <c r="T69" s="150">
        <f>'Liste Klasse 3'!U15</f>
        <v>8</v>
      </c>
    </row>
    <row r="70" spans="1:20" s="118" customFormat="1" ht="21" customHeight="1">
      <c r="A70" s="197" t="str">
        <f>IF('Liste Klasse 3'!A16="","",'Liste Klasse 3'!A16&amp;" / "&amp;'Liste Klasse 3'!B16&amp;" / Klasse 3")</f>
        <v>14 /  / Klasse 3</v>
      </c>
      <c r="B70" s="156" t="str">
        <f>IF('Liste Klasse 3'!C16="","",'Liste Klasse 3'!C16)</f>
        <v>Mirjam Claasen</v>
      </c>
      <c r="C70" s="156" t="str">
        <f>IF('Liste Klasse 3'!D16="","",'Liste Klasse 3'!D16)</f>
        <v>LFP Seelbach</v>
      </c>
      <c r="D70" s="156" t="str">
        <f>IF('Liste Klasse 3'!E16="","",'Liste Klasse 3'!E16)</f>
        <v>HSVRM</v>
      </c>
      <c r="E70" s="156" t="str">
        <f>IF('Liste Klasse 3'!F16="","",'Liste Klasse 3'!F16)</f>
        <v>Limcreek Active Marley</v>
      </c>
      <c r="F70" s="156" t="str">
        <f>IF('Liste Klasse 3'!G16="","",'Liste Klasse 3'!G16)</f>
        <v>Labrador Retriever</v>
      </c>
      <c r="G70" s="105">
        <f>IF('Liste Klasse 3'!H16="","",'Liste Klasse 3'!H16)</f>
        <v>10</v>
      </c>
      <c r="H70" s="105">
        <f>IF('Liste Klasse 3'!I16="","",'Liste Klasse 3'!I16)</f>
        <v>9</v>
      </c>
      <c r="I70" s="105">
        <f>IF('Liste Klasse 3'!J16="","",'Liste Klasse 3'!J16)</f>
        <v>7.5</v>
      </c>
      <c r="J70" s="105">
        <f>IF('Liste Klasse 3'!K16="","",'Liste Klasse 3'!K16)</f>
        <v>8</v>
      </c>
      <c r="K70" s="105">
        <f>IF('Liste Klasse 3'!L16="","",'Liste Klasse 3'!L16)</f>
        <v>0</v>
      </c>
      <c r="L70" s="105">
        <f>IF('Liste Klasse 3'!M16="","",'Liste Klasse 3'!M16)</f>
        <v>7</v>
      </c>
      <c r="M70" s="105">
        <f>IF('Liste Klasse 3'!N16="","",'Liste Klasse 3'!N16)</f>
        <v>0</v>
      </c>
      <c r="N70" s="105">
        <f>IF('Liste Klasse 3'!O16="","",'Liste Klasse 3'!O16)</f>
        <v>8</v>
      </c>
      <c r="O70" s="105">
        <f>IF('Liste Klasse 3'!P16="","",'Liste Klasse 3'!P16)</f>
        <v>9</v>
      </c>
      <c r="P70" s="105">
        <f>IF('Liste Klasse 3'!Q16="","",'Liste Klasse 3'!Q16)</f>
        <v>8</v>
      </c>
      <c r="Q70" s="105" t="str">
        <f>IF('Liste Klasse 3'!R16="","",'Liste Klasse 3'!R16)</f>
        <v/>
      </c>
      <c r="R70" s="105">
        <f>'Liste Klasse 3'!S16</f>
        <v>207.5</v>
      </c>
      <c r="S70" s="126" t="str">
        <f>'Liste Klasse 3'!T16</f>
        <v>G</v>
      </c>
      <c r="T70" s="150">
        <f>'Liste Klasse 3'!U16</f>
        <v>9</v>
      </c>
    </row>
    <row r="71" spans="1:20" s="118" customFormat="1" ht="21" customHeight="1">
      <c r="A71" s="197" t="str">
        <f>IF('Liste Klasse 3'!A17="","",'Liste Klasse 3'!A17&amp;" / "&amp;'Liste Klasse 3'!B17&amp;" / Klasse 3")</f>
        <v>17 /  / Klasse 3</v>
      </c>
      <c r="B71" s="156" t="str">
        <f>IF('Liste Klasse 3'!C17="","",'Liste Klasse 3'!C17)</f>
        <v xml:space="preserve">Andrea Bacher </v>
      </c>
      <c r="C71" s="156" t="str">
        <f>IF('Liste Klasse 3'!D17="","",'Liste Klasse 3'!D17)</f>
        <v>HSV Sprendlingen</v>
      </c>
      <c r="D71" s="156" t="str">
        <f>IF('Liste Klasse 3'!E17="","",'Liste Klasse 3'!E17)</f>
        <v>HSVRM</v>
      </c>
      <c r="E71" s="156" t="str">
        <f>IF('Liste Klasse 3'!F17="","",'Liste Klasse 3'!F17)</f>
        <v>Dark Robin BC aus der alten Noris</v>
      </c>
      <c r="F71" s="156" t="str">
        <f>IF('Liste Klasse 3'!G17="","",'Liste Klasse 3'!G17)</f>
        <v>Border Collie</v>
      </c>
      <c r="G71" s="105">
        <f>IF('Liste Klasse 3'!H17="","",'Liste Klasse 3'!H17)</f>
        <v>10</v>
      </c>
      <c r="H71" s="105">
        <f>IF('Liste Klasse 3'!I17="","",'Liste Klasse 3'!I17)</f>
        <v>8</v>
      </c>
      <c r="I71" s="105">
        <f>IF('Liste Klasse 3'!J17="","",'Liste Klasse 3'!J17)</f>
        <v>8.5</v>
      </c>
      <c r="J71" s="105">
        <f>IF('Liste Klasse 3'!K17="","",'Liste Klasse 3'!K17)</f>
        <v>7.5</v>
      </c>
      <c r="K71" s="105">
        <f>IF('Liste Klasse 3'!L17="","",'Liste Klasse 3'!L17)</f>
        <v>0</v>
      </c>
      <c r="L71" s="105">
        <f>IF('Liste Klasse 3'!M17="","",'Liste Klasse 3'!M17)</f>
        <v>10</v>
      </c>
      <c r="M71" s="105">
        <f>IF('Liste Klasse 3'!N17="","",'Liste Klasse 3'!N17)</f>
        <v>0</v>
      </c>
      <c r="N71" s="105">
        <f>IF('Liste Klasse 3'!O17="","",'Liste Klasse 3'!O17)</f>
        <v>6</v>
      </c>
      <c r="O71" s="105">
        <f>IF('Liste Klasse 3'!P17="","",'Liste Klasse 3'!P17)</f>
        <v>8</v>
      </c>
      <c r="P71" s="105">
        <f>IF('Liste Klasse 3'!Q17="","",'Liste Klasse 3'!Q17)</f>
        <v>7</v>
      </c>
      <c r="Q71" s="105" t="str">
        <f>IF('Liste Klasse 3'!R17="","",'Liste Klasse 3'!R17)</f>
        <v/>
      </c>
      <c r="R71" s="105">
        <f>'Liste Klasse 3'!S17</f>
        <v>202</v>
      </c>
      <c r="S71" s="126" t="str">
        <f>'Liste Klasse 3'!T17</f>
        <v>G</v>
      </c>
      <c r="T71" s="150">
        <f>'Liste Klasse 3'!U17</f>
        <v>10</v>
      </c>
    </row>
    <row r="72" spans="1:20" s="118" customFormat="1" ht="21" customHeight="1">
      <c r="A72" s="197" t="str">
        <f>IF('Liste Klasse 3'!A18="","",'Liste Klasse 3'!A18&amp;" / "&amp;'Liste Klasse 3'!B18&amp;" / Klasse 3")</f>
        <v>16 /  / Klasse 3</v>
      </c>
      <c r="B72" s="156" t="str">
        <f>IF('Liste Klasse 3'!C18="","",'Liste Klasse 3'!C18)</f>
        <v>Jana Brügge</v>
      </c>
      <c r="C72" s="156" t="str">
        <f>IF('Liste Klasse 3'!D18="","",'Liste Klasse 3'!D18)</f>
        <v>HSV Sprendlingen</v>
      </c>
      <c r="D72" s="156" t="str">
        <f>IF('Liste Klasse 3'!E18="","",'Liste Klasse 3'!E18)</f>
        <v>HSVRM</v>
      </c>
      <c r="E72" s="156" t="str">
        <f>IF('Liste Klasse 3'!F18="","",'Liste Klasse 3'!F18)</f>
        <v>Blum's little Flowers Carmina Bumana</v>
      </c>
      <c r="F72" s="156" t="str">
        <f>IF('Liste Klasse 3'!G18="","",'Liste Klasse 3'!G18)</f>
        <v>Franz. Bulldogge</v>
      </c>
      <c r="G72" s="105">
        <f>IF('Liste Klasse 3'!H18="","",'Liste Klasse 3'!H18)</f>
        <v>0</v>
      </c>
      <c r="H72" s="105">
        <f>IF('Liste Klasse 3'!I18="","",'Liste Klasse 3'!I18)</f>
        <v>0</v>
      </c>
      <c r="I72" s="105">
        <f>IF('Liste Klasse 3'!J18="","",'Liste Klasse 3'!J18)</f>
        <v>0</v>
      </c>
      <c r="J72" s="105">
        <f>IF('Liste Klasse 3'!K18="","",'Liste Klasse 3'!K18)</f>
        <v>0</v>
      </c>
      <c r="K72" s="105">
        <f>IF('Liste Klasse 3'!L18="","",'Liste Klasse 3'!L18)</f>
        <v>0</v>
      </c>
      <c r="L72" s="105">
        <f>IF('Liste Klasse 3'!M18="","",'Liste Klasse 3'!M18)</f>
        <v>0</v>
      </c>
      <c r="M72" s="105">
        <f>IF('Liste Klasse 3'!N18="","",'Liste Klasse 3'!N18)</f>
        <v>0</v>
      </c>
      <c r="N72" s="105">
        <f>IF('Liste Klasse 3'!O18="","",'Liste Klasse 3'!O18)</f>
        <v>0</v>
      </c>
      <c r="O72" s="105">
        <f>IF('Liste Klasse 3'!P18="","",'Liste Klasse 3'!P18)</f>
        <v>0</v>
      </c>
      <c r="P72" s="105">
        <f>IF('Liste Klasse 3'!Q18="","",'Liste Klasse 3'!Q18)</f>
        <v>0</v>
      </c>
      <c r="Q72" s="105" t="str">
        <f>IF('Liste Klasse 3'!R18="","",'Liste Klasse 3'!R18)</f>
        <v/>
      </c>
      <c r="R72" s="105">
        <f>'Liste Klasse 3'!S18</f>
        <v>0</v>
      </c>
      <c r="S72" s="126" t="str">
        <f>'Liste Klasse 3'!T18</f>
        <v/>
      </c>
      <c r="T72" s="150">
        <f>'Liste Klasse 3'!U18</f>
        <v>0</v>
      </c>
    </row>
    <row r="73" spans="1:20" s="118" customFormat="1" ht="21" customHeight="1">
      <c r="A73" s="197" t="str">
        <f>IF('Liste Klasse 3'!A19="","",'Liste Klasse 3'!A19&amp;" / "&amp;'Liste Klasse 3'!B19&amp;" / Klasse 3")</f>
        <v/>
      </c>
      <c r="B73" s="156" t="str">
        <f>IF('Liste Klasse 3'!C19="","",'Liste Klasse 3'!C19)</f>
        <v/>
      </c>
      <c r="C73" s="156" t="str">
        <f>IF('Liste Klasse 3'!D19="","",'Liste Klasse 3'!D19)</f>
        <v/>
      </c>
      <c r="D73" s="156" t="str">
        <f>IF('Liste Klasse 3'!E19="","",'Liste Klasse 3'!E19)</f>
        <v/>
      </c>
      <c r="E73" s="156" t="str">
        <f>IF('Liste Klasse 3'!F19="","",'Liste Klasse 3'!F19)</f>
        <v/>
      </c>
      <c r="F73" s="156" t="str">
        <f>IF('Liste Klasse 3'!G19="","",'Liste Klasse 3'!G19)</f>
        <v/>
      </c>
      <c r="G73" s="105" t="str">
        <f>IF('Liste Klasse 3'!H19="","",'Liste Klasse 3'!H19)</f>
        <v/>
      </c>
      <c r="H73" s="105" t="str">
        <f>IF('Liste Klasse 3'!I19="","",'Liste Klasse 3'!I19)</f>
        <v/>
      </c>
      <c r="I73" s="105" t="str">
        <f>IF('Liste Klasse 3'!J19="","",'Liste Klasse 3'!J19)</f>
        <v/>
      </c>
      <c r="J73" s="105" t="str">
        <f>IF('Liste Klasse 3'!K19="","",'Liste Klasse 3'!K19)</f>
        <v/>
      </c>
      <c r="K73" s="105" t="str">
        <f>IF('Liste Klasse 3'!L19="","",'Liste Klasse 3'!L19)</f>
        <v/>
      </c>
      <c r="L73" s="105" t="str">
        <f>IF('Liste Klasse 3'!M19="","",'Liste Klasse 3'!M19)</f>
        <v/>
      </c>
      <c r="M73" s="105" t="str">
        <f>IF('Liste Klasse 3'!N19="","",'Liste Klasse 3'!N19)</f>
        <v/>
      </c>
      <c r="N73" s="105" t="str">
        <f>IF('Liste Klasse 3'!O19="","",'Liste Klasse 3'!O19)</f>
        <v/>
      </c>
      <c r="O73" s="105" t="str">
        <f>IF('Liste Klasse 3'!P19="","",'Liste Klasse 3'!P19)</f>
        <v/>
      </c>
      <c r="P73" s="105" t="str">
        <f>IF('Liste Klasse 3'!Q19="","",'Liste Klasse 3'!Q19)</f>
        <v/>
      </c>
      <c r="Q73" s="105" t="str">
        <f>IF('Liste Klasse 3'!R19="","",'Liste Klasse 3'!R19)</f>
        <v/>
      </c>
      <c r="R73" s="105">
        <f>'Liste Klasse 3'!S19</f>
        <v>0</v>
      </c>
      <c r="S73" s="126" t="str">
        <f>'Liste Klasse 3'!T19</f>
        <v/>
      </c>
      <c r="T73" s="150">
        <f>'Liste Klasse 3'!U19</f>
        <v>0</v>
      </c>
    </row>
    <row r="74" spans="1:20" s="118" customFormat="1" ht="21" customHeight="1">
      <c r="A74" s="197" t="str">
        <f>IF('Liste Klasse 3'!A20="","",'Liste Klasse 3'!A20&amp;" / "&amp;'Liste Klasse 3'!B20&amp;" / Klasse 3")</f>
        <v/>
      </c>
      <c r="B74" s="156" t="str">
        <f>IF('Liste Klasse 3'!C20="","",'Liste Klasse 3'!C20)</f>
        <v/>
      </c>
      <c r="C74" s="156" t="str">
        <f>IF('Liste Klasse 3'!D20="","",'Liste Klasse 3'!D20)</f>
        <v/>
      </c>
      <c r="D74" s="156" t="str">
        <f>IF('Liste Klasse 3'!E20="","",'Liste Klasse 3'!E20)</f>
        <v/>
      </c>
      <c r="E74" s="156" t="str">
        <f>IF('Liste Klasse 3'!F20="","",'Liste Klasse 3'!F20)</f>
        <v/>
      </c>
      <c r="F74" s="156" t="str">
        <f>IF('Liste Klasse 3'!G20="","",'Liste Klasse 3'!G20)</f>
        <v/>
      </c>
      <c r="G74" s="105" t="str">
        <f>IF('Liste Klasse 3'!H20="","",'Liste Klasse 3'!H20)</f>
        <v/>
      </c>
      <c r="H74" s="105" t="str">
        <f>IF('Liste Klasse 3'!I20="","",'Liste Klasse 3'!I20)</f>
        <v/>
      </c>
      <c r="I74" s="105" t="str">
        <f>IF('Liste Klasse 3'!J20="","",'Liste Klasse 3'!J20)</f>
        <v/>
      </c>
      <c r="J74" s="105" t="str">
        <f>IF('Liste Klasse 3'!K20="","",'Liste Klasse 3'!K20)</f>
        <v/>
      </c>
      <c r="K74" s="105" t="str">
        <f>IF('Liste Klasse 3'!L20="","",'Liste Klasse 3'!L20)</f>
        <v/>
      </c>
      <c r="L74" s="105" t="str">
        <f>IF('Liste Klasse 3'!M20="","",'Liste Klasse 3'!M20)</f>
        <v/>
      </c>
      <c r="M74" s="105" t="str">
        <f>IF('Liste Klasse 3'!N20="","",'Liste Klasse 3'!N20)</f>
        <v/>
      </c>
      <c r="N74" s="105" t="str">
        <f>IF('Liste Klasse 3'!O20="","",'Liste Klasse 3'!O20)</f>
        <v/>
      </c>
      <c r="O74" s="105" t="str">
        <f>IF('Liste Klasse 3'!P20="","",'Liste Klasse 3'!P20)</f>
        <v/>
      </c>
      <c r="P74" s="105" t="str">
        <f>IF('Liste Klasse 3'!Q20="","",'Liste Klasse 3'!Q20)</f>
        <v/>
      </c>
      <c r="Q74" s="105" t="str">
        <f>IF('Liste Klasse 3'!R20="","",'Liste Klasse 3'!R20)</f>
        <v/>
      </c>
      <c r="R74" s="105">
        <f>'Liste Klasse 3'!S20</f>
        <v>0</v>
      </c>
      <c r="S74" s="126" t="str">
        <f>'Liste Klasse 3'!T20</f>
        <v/>
      </c>
      <c r="T74" s="150">
        <f>'Liste Klasse 3'!U20</f>
        <v>0</v>
      </c>
    </row>
    <row r="75" spans="1:20" s="118" customFormat="1" ht="21" customHeight="1">
      <c r="A75" s="197" t="str">
        <f>IF('Liste Klasse 3'!A21="","",'Liste Klasse 3'!A21&amp;" / "&amp;'Liste Klasse 3'!B21&amp;" / Klasse 3")</f>
        <v/>
      </c>
      <c r="B75" s="156" t="str">
        <f>IF('Liste Klasse 3'!C21="","",'Liste Klasse 3'!C21)</f>
        <v/>
      </c>
      <c r="C75" s="156" t="str">
        <f>IF('Liste Klasse 3'!D21="","",'Liste Klasse 3'!D21)</f>
        <v/>
      </c>
      <c r="D75" s="156" t="str">
        <f>IF('Liste Klasse 3'!E21="","",'Liste Klasse 3'!E21)</f>
        <v/>
      </c>
      <c r="E75" s="156" t="str">
        <f>IF('Liste Klasse 3'!F21="","",'Liste Klasse 3'!F21)</f>
        <v/>
      </c>
      <c r="F75" s="156" t="str">
        <f>IF('Liste Klasse 3'!G21="","",'Liste Klasse 3'!G21)</f>
        <v/>
      </c>
      <c r="G75" s="105" t="str">
        <f>IF('Liste Klasse 3'!H21="","",'Liste Klasse 3'!H21)</f>
        <v/>
      </c>
      <c r="H75" s="105" t="str">
        <f>IF('Liste Klasse 3'!I21="","",'Liste Klasse 3'!I21)</f>
        <v/>
      </c>
      <c r="I75" s="105" t="str">
        <f>IF('Liste Klasse 3'!J21="","",'Liste Klasse 3'!J21)</f>
        <v/>
      </c>
      <c r="J75" s="105" t="str">
        <f>IF('Liste Klasse 3'!K21="","",'Liste Klasse 3'!K21)</f>
        <v/>
      </c>
      <c r="K75" s="105" t="str">
        <f>IF('Liste Klasse 3'!L21="","",'Liste Klasse 3'!L21)</f>
        <v/>
      </c>
      <c r="L75" s="105" t="str">
        <f>IF('Liste Klasse 3'!M21="","",'Liste Klasse 3'!M21)</f>
        <v/>
      </c>
      <c r="M75" s="105" t="str">
        <f>IF('Liste Klasse 3'!N21="","",'Liste Klasse 3'!N21)</f>
        <v/>
      </c>
      <c r="N75" s="105" t="str">
        <f>IF('Liste Klasse 3'!O21="","",'Liste Klasse 3'!O21)</f>
        <v/>
      </c>
      <c r="O75" s="105" t="str">
        <f>IF('Liste Klasse 3'!P21="","",'Liste Klasse 3'!P21)</f>
        <v/>
      </c>
      <c r="P75" s="105" t="str">
        <f>IF('Liste Klasse 3'!Q21="","",'Liste Klasse 3'!Q21)</f>
        <v/>
      </c>
      <c r="Q75" s="105" t="str">
        <f>IF('Liste Klasse 3'!R21="","",'Liste Klasse 3'!R21)</f>
        <v/>
      </c>
      <c r="R75" s="105">
        <f>'Liste Klasse 3'!S21</f>
        <v>0</v>
      </c>
      <c r="S75" s="126" t="str">
        <f>'Liste Klasse 3'!T21</f>
        <v/>
      </c>
      <c r="T75" s="150">
        <f>'Liste Klasse 3'!U21</f>
        <v>0</v>
      </c>
    </row>
    <row r="76" spans="1:20" s="118" customFormat="1" ht="21" customHeight="1">
      <c r="A76" s="197" t="str">
        <f>IF('Liste Klasse 3'!A22="","",'Liste Klasse 3'!A22&amp;" / "&amp;'Liste Klasse 3'!B22&amp;" / Klasse 3")</f>
        <v/>
      </c>
      <c r="B76" s="156" t="str">
        <f>IF('Liste Klasse 3'!C22="","",'Liste Klasse 3'!C22)</f>
        <v/>
      </c>
      <c r="C76" s="156" t="str">
        <f>IF('Liste Klasse 3'!D22="","",'Liste Klasse 3'!D22)</f>
        <v/>
      </c>
      <c r="D76" s="156" t="str">
        <f>IF('Liste Klasse 3'!E22="","",'Liste Klasse 3'!E22)</f>
        <v/>
      </c>
      <c r="E76" s="156" t="str">
        <f>IF('Liste Klasse 3'!F22="","",'Liste Klasse 3'!F22)</f>
        <v/>
      </c>
      <c r="F76" s="156" t="str">
        <f>IF('Liste Klasse 3'!G22="","",'Liste Klasse 3'!G22)</f>
        <v/>
      </c>
      <c r="G76" s="105" t="str">
        <f>IF('Liste Klasse 3'!H22="","",'Liste Klasse 3'!H22)</f>
        <v/>
      </c>
      <c r="H76" s="105" t="str">
        <f>IF('Liste Klasse 3'!I22="","",'Liste Klasse 3'!I22)</f>
        <v/>
      </c>
      <c r="I76" s="105" t="str">
        <f>IF('Liste Klasse 3'!J22="","",'Liste Klasse 3'!J22)</f>
        <v/>
      </c>
      <c r="J76" s="105" t="str">
        <f>IF('Liste Klasse 3'!K22="","",'Liste Klasse 3'!K22)</f>
        <v/>
      </c>
      <c r="K76" s="105" t="str">
        <f>IF('Liste Klasse 3'!L22="","",'Liste Klasse 3'!L22)</f>
        <v/>
      </c>
      <c r="L76" s="105" t="str">
        <f>IF('Liste Klasse 3'!M22="","",'Liste Klasse 3'!M22)</f>
        <v/>
      </c>
      <c r="M76" s="105" t="str">
        <f>IF('Liste Klasse 3'!N22="","",'Liste Klasse 3'!N22)</f>
        <v/>
      </c>
      <c r="N76" s="105" t="str">
        <f>IF('Liste Klasse 3'!O22="","",'Liste Klasse 3'!O22)</f>
        <v/>
      </c>
      <c r="O76" s="105" t="str">
        <f>IF('Liste Klasse 3'!P22="","",'Liste Klasse 3'!P22)</f>
        <v/>
      </c>
      <c r="P76" s="105" t="str">
        <f>IF('Liste Klasse 3'!Q22="","",'Liste Klasse 3'!Q22)</f>
        <v/>
      </c>
      <c r="Q76" s="105" t="str">
        <f>IF('Liste Klasse 3'!R22="","",'Liste Klasse 3'!R22)</f>
        <v/>
      </c>
      <c r="R76" s="105">
        <f>'Liste Klasse 3'!S22</f>
        <v>0</v>
      </c>
      <c r="S76" s="126" t="str">
        <f>'Liste Klasse 3'!T22</f>
        <v/>
      </c>
      <c r="T76" s="150">
        <f>'Liste Klasse 3'!U22</f>
        <v>0</v>
      </c>
    </row>
    <row r="77" spans="1:20" s="118" customFormat="1" ht="21" customHeight="1">
      <c r="A77" s="197" t="str">
        <f>IF('Liste Klasse 3'!A23="","",'Liste Klasse 3'!A23&amp;" / "&amp;'Liste Klasse 3'!B23&amp;" / Klasse 3")</f>
        <v/>
      </c>
      <c r="B77" s="156" t="str">
        <f>IF('Liste Klasse 3'!C23="","",'Liste Klasse 3'!C23)</f>
        <v/>
      </c>
      <c r="C77" s="156" t="str">
        <f>IF('Liste Klasse 3'!D23="","",'Liste Klasse 3'!D23)</f>
        <v/>
      </c>
      <c r="D77" s="156" t="str">
        <f>IF('Liste Klasse 3'!E23="","",'Liste Klasse 3'!E23)</f>
        <v/>
      </c>
      <c r="E77" s="156" t="str">
        <f>IF('Liste Klasse 3'!F23="","",'Liste Klasse 3'!F23)</f>
        <v/>
      </c>
      <c r="F77" s="156" t="str">
        <f>IF('Liste Klasse 3'!G23="","",'Liste Klasse 3'!G23)</f>
        <v/>
      </c>
      <c r="G77" s="105" t="str">
        <f>IF('Liste Klasse 3'!H23="","",'Liste Klasse 3'!H23)</f>
        <v/>
      </c>
      <c r="H77" s="105" t="str">
        <f>IF('Liste Klasse 3'!I23="","",'Liste Klasse 3'!I23)</f>
        <v/>
      </c>
      <c r="I77" s="105" t="str">
        <f>IF('Liste Klasse 3'!J23="","",'Liste Klasse 3'!J23)</f>
        <v/>
      </c>
      <c r="J77" s="105" t="str">
        <f>IF('Liste Klasse 3'!K23="","",'Liste Klasse 3'!K23)</f>
        <v/>
      </c>
      <c r="K77" s="105" t="str">
        <f>IF('Liste Klasse 3'!L23="","",'Liste Klasse 3'!L23)</f>
        <v/>
      </c>
      <c r="L77" s="105" t="str">
        <f>IF('Liste Klasse 3'!M23="","",'Liste Klasse 3'!M23)</f>
        <v/>
      </c>
      <c r="M77" s="105" t="str">
        <f>IF('Liste Klasse 3'!N23="","",'Liste Klasse 3'!N23)</f>
        <v/>
      </c>
      <c r="N77" s="105" t="str">
        <f>IF('Liste Klasse 3'!O23="","",'Liste Klasse 3'!O23)</f>
        <v/>
      </c>
      <c r="O77" s="105" t="str">
        <f>IF('Liste Klasse 3'!P23="","",'Liste Klasse 3'!P23)</f>
        <v/>
      </c>
      <c r="P77" s="105" t="str">
        <f>IF('Liste Klasse 3'!Q23="","",'Liste Klasse 3'!Q23)</f>
        <v/>
      </c>
      <c r="Q77" s="105" t="str">
        <f>IF('Liste Klasse 3'!R23="","",'Liste Klasse 3'!R23)</f>
        <v/>
      </c>
      <c r="R77" s="105">
        <f>'Liste Klasse 3'!S23</f>
        <v>0</v>
      </c>
      <c r="S77" s="126" t="str">
        <f>'Liste Klasse 3'!T23</f>
        <v/>
      </c>
      <c r="T77" s="150">
        <f>'Liste Klasse 3'!U23</f>
        <v>0</v>
      </c>
    </row>
    <row r="78" spans="1:20" s="118" customFormat="1" ht="21" customHeight="1">
      <c r="A78" s="197" t="str">
        <f>IF('Liste Klasse 3'!A24="","",'Liste Klasse 3'!A24&amp;" / "&amp;'Liste Klasse 3'!B24&amp;" / Klasse 3")</f>
        <v/>
      </c>
      <c r="B78" s="156" t="str">
        <f>IF('Liste Klasse 3'!C24="","",'Liste Klasse 3'!C24)</f>
        <v/>
      </c>
      <c r="C78" s="156" t="str">
        <f>IF('Liste Klasse 3'!D24="","",'Liste Klasse 3'!D24)</f>
        <v/>
      </c>
      <c r="D78" s="156" t="str">
        <f>IF('Liste Klasse 3'!E24="","",'Liste Klasse 3'!E24)</f>
        <v/>
      </c>
      <c r="E78" s="156" t="str">
        <f>IF('Liste Klasse 3'!F24="","",'Liste Klasse 3'!F24)</f>
        <v/>
      </c>
      <c r="F78" s="156" t="str">
        <f>IF('Liste Klasse 3'!G24="","",'Liste Klasse 3'!G24)</f>
        <v/>
      </c>
      <c r="G78" s="105" t="str">
        <f>IF('Liste Klasse 3'!H24="","",'Liste Klasse 3'!H24)</f>
        <v/>
      </c>
      <c r="H78" s="105" t="str">
        <f>IF('Liste Klasse 3'!I24="","",'Liste Klasse 3'!I24)</f>
        <v/>
      </c>
      <c r="I78" s="105" t="str">
        <f>IF('Liste Klasse 3'!J24="","",'Liste Klasse 3'!J24)</f>
        <v/>
      </c>
      <c r="J78" s="105" t="str">
        <f>IF('Liste Klasse 3'!K24="","",'Liste Klasse 3'!K24)</f>
        <v/>
      </c>
      <c r="K78" s="105" t="str">
        <f>IF('Liste Klasse 3'!L24="","",'Liste Klasse 3'!L24)</f>
        <v/>
      </c>
      <c r="L78" s="105" t="str">
        <f>IF('Liste Klasse 3'!M24="","",'Liste Klasse 3'!M24)</f>
        <v/>
      </c>
      <c r="M78" s="105" t="str">
        <f>IF('Liste Klasse 3'!N24="","",'Liste Klasse 3'!N24)</f>
        <v/>
      </c>
      <c r="N78" s="105" t="str">
        <f>IF('Liste Klasse 3'!O24="","",'Liste Klasse 3'!O24)</f>
        <v/>
      </c>
      <c r="O78" s="105" t="str">
        <f>IF('Liste Klasse 3'!P24="","",'Liste Klasse 3'!P24)</f>
        <v/>
      </c>
      <c r="P78" s="105" t="str">
        <f>IF('Liste Klasse 3'!Q24="","",'Liste Klasse 3'!Q24)</f>
        <v/>
      </c>
      <c r="Q78" s="105" t="str">
        <f>IF('Liste Klasse 3'!R24="","",'Liste Klasse 3'!R24)</f>
        <v/>
      </c>
      <c r="R78" s="105">
        <f>'Liste Klasse 3'!S24</f>
        <v>0</v>
      </c>
      <c r="S78" s="126" t="str">
        <f>'Liste Klasse 3'!T24</f>
        <v/>
      </c>
      <c r="T78" s="150">
        <f>'Liste Klasse 3'!U24</f>
        <v>0</v>
      </c>
    </row>
    <row r="79" spans="1:20" s="118" customFormat="1" ht="21" customHeight="1" thickBot="1">
      <c r="A79" s="198" t="str">
        <f>IF('Liste Klasse 3'!A25="","",'Liste Klasse 3'!A25&amp;" / "&amp;'Liste Klasse 3'!B25&amp;" / Klasse 3")</f>
        <v/>
      </c>
      <c r="B79" s="157" t="str">
        <f>IF('Liste Klasse 3'!C25="","",'Liste Klasse 3'!C25)</f>
        <v/>
      </c>
      <c r="C79" s="157" t="str">
        <f>IF('Liste Klasse 3'!D25="","",'Liste Klasse 3'!D25)</f>
        <v/>
      </c>
      <c r="D79" s="157" t="str">
        <f>IF('Liste Klasse 3'!E25="","",'Liste Klasse 3'!E25)</f>
        <v/>
      </c>
      <c r="E79" s="157" t="str">
        <f>IF('Liste Klasse 3'!F25="","",'Liste Klasse 3'!F25)</f>
        <v/>
      </c>
      <c r="F79" s="157" t="str">
        <f>IF('Liste Klasse 3'!G25="","",'Liste Klasse 3'!G25)</f>
        <v/>
      </c>
      <c r="G79" s="151" t="str">
        <f>IF('Liste Klasse 3'!H25="","",'Liste Klasse 3'!H25)</f>
        <v/>
      </c>
      <c r="H79" s="151" t="str">
        <f>IF('Liste Klasse 3'!I25="","",'Liste Klasse 3'!I25)</f>
        <v/>
      </c>
      <c r="I79" s="151" t="str">
        <f>IF('Liste Klasse 3'!J25="","",'Liste Klasse 3'!J25)</f>
        <v/>
      </c>
      <c r="J79" s="151" t="str">
        <f>IF('Liste Klasse 3'!K25="","",'Liste Klasse 3'!K25)</f>
        <v/>
      </c>
      <c r="K79" s="151" t="str">
        <f>IF('Liste Klasse 3'!L25="","",'Liste Klasse 3'!L25)</f>
        <v/>
      </c>
      <c r="L79" s="151" t="str">
        <f>IF('Liste Klasse 3'!M25="","",'Liste Klasse 3'!M25)</f>
        <v/>
      </c>
      <c r="M79" s="151" t="str">
        <f>IF('Liste Klasse 3'!N25="","",'Liste Klasse 3'!N25)</f>
        <v/>
      </c>
      <c r="N79" s="151" t="str">
        <f>IF('Liste Klasse 3'!O25="","",'Liste Klasse 3'!O25)</f>
        <v/>
      </c>
      <c r="O79" s="151" t="str">
        <f>IF('Liste Klasse 3'!P25="","",'Liste Klasse 3'!P25)</f>
        <v/>
      </c>
      <c r="P79" s="151" t="str">
        <f>IF('Liste Klasse 3'!Q25="","",'Liste Klasse 3'!Q25)</f>
        <v/>
      </c>
      <c r="Q79" s="151" t="str">
        <f>IF('Liste Klasse 3'!R25="","",'Liste Klasse 3'!R25)</f>
        <v/>
      </c>
      <c r="R79" s="151">
        <f>'Liste Klasse 3'!S25</f>
        <v>0</v>
      </c>
      <c r="S79" s="152" t="str">
        <f>'Liste Klasse 3'!T25</f>
        <v/>
      </c>
      <c r="T79" s="153">
        <f>'Liste Klasse 3'!U25</f>
        <v>0</v>
      </c>
    </row>
    <row r="80" spans="1:20" s="118" customFormat="1"/>
    <row r="81" s="118" customFormat="1"/>
    <row r="82" s="118" customFormat="1"/>
    <row r="83" s="118" customFormat="1"/>
    <row r="84" s="118" customFormat="1"/>
    <row r="85" s="118" customFormat="1"/>
    <row r="86" s="118" customFormat="1"/>
    <row r="87" s="118" customFormat="1"/>
    <row r="88" s="118" customFormat="1"/>
    <row r="89" s="118" customFormat="1"/>
    <row r="90" s="118" customFormat="1"/>
    <row r="91" s="118" customFormat="1"/>
    <row r="92" s="118" customFormat="1"/>
    <row r="93" s="118" customFormat="1"/>
    <row r="94" s="118" customFormat="1"/>
    <row r="95" s="118" customFormat="1"/>
    <row r="96" s="118" customFormat="1"/>
    <row r="97" s="118" customFormat="1"/>
    <row r="98" s="118" customFormat="1"/>
    <row r="99" s="118" customFormat="1"/>
    <row r="100" s="118" customFormat="1"/>
    <row r="101" s="118" customFormat="1"/>
    <row r="102" s="118" customFormat="1"/>
    <row r="103" s="118" customFormat="1"/>
    <row r="104" s="118" customFormat="1"/>
    <row r="105" s="118" customFormat="1"/>
    <row r="106" s="118" customFormat="1"/>
    <row r="107" s="118" customFormat="1"/>
    <row r="108" s="118" customFormat="1"/>
    <row r="109" s="118" customFormat="1"/>
    <row r="110" s="118" customFormat="1"/>
    <row r="111" s="118" customFormat="1"/>
    <row r="112" s="118" customFormat="1"/>
    <row r="113" s="118" customFormat="1"/>
    <row r="114" s="118" customFormat="1"/>
    <row r="115" s="118" customFormat="1"/>
    <row r="116" s="118" customFormat="1"/>
    <row r="117" s="118" customFormat="1"/>
    <row r="118" s="118" customFormat="1"/>
    <row r="119" s="118" customFormat="1"/>
    <row r="120" s="118" customFormat="1"/>
    <row r="121" s="118" customFormat="1"/>
    <row r="122" s="118" customFormat="1"/>
    <row r="123" s="118" customFormat="1"/>
    <row r="124" s="118" customFormat="1"/>
    <row r="125" s="118" customFormat="1"/>
    <row r="126" s="118" customFormat="1"/>
    <row r="127" s="118" customFormat="1"/>
    <row r="128" s="118" customFormat="1"/>
    <row r="129" s="118" customFormat="1"/>
    <row r="130" s="118" customFormat="1"/>
    <row r="131" s="118" customFormat="1"/>
    <row r="132" s="118" customFormat="1"/>
    <row r="133" s="118" customFormat="1"/>
    <row r="134" s="118" customFormat="1"/>
    <row r="135" s="118" customFormat="1"/>
    <row r="136" s="118" customFormat="1"/>
    <row r="137" s="118" customFormat="1"/>
    <row r="138" s="118" customFormat="1"/>
    <row r="139" s="118" customFormat="1"/>
    <row r="140" s="118" customFormat="1"/>
    <row r="141" s="118" customFormat="1"/>
    <row r="142" s="118" customFormat="1"/>
    <row r="143" s="118" customFormat="1"/>
    <row r="144" s="118" customFormat="1"/>
    <row r="145" s="118" customFormat="1"/>
    <row r="146" s="118" customFormat="1"/>
    <row r="147" s="118" customFormat="1"/>
    <row r="148" s="118" customFormat="1"/>
    <row r="149" s="118" customFormat="1"/>
    <row r="150" s="118" customFormat="1"/>
    <row r="151" s="118" customFormat="1"/>
    <row r="152" s="118" customFormat="1"/>
    <row r="153" s="118" customFormat="1"/>
    <row r="154" s="118" customFormat="1"/>
    <row r="155" s="118" customFormat="1"/>
    <row r="156" s="118" customFormat="1"/>
    <row r="157" s="118" customFormat="1"/>
    <row r="158" s="118" customFormat="1"/>
    <row r="159" s="118" customFormat="1"/>
    <row r="160" s="118" customFormat="1"/>
    <row r="161" s="118" customFormat="1"/>
    <row r="162" s="118" customFormat="1"/>
    <row r="163" s="118" customFormat="1"/>
    <row r="164" s="118" customFormat="1"/>
    <row r="165" s="118" customFormat="1"/>
    <row r="166" s="118" customFormat="1"/>
    <row r="167" s="118" customFormat="1"/>
    <row r="168" s="118" customFormat="1"/>
  </sheetData>
  <sheetProtection password="C900" sheet="1" objects="1" scenarios="1"/>
  <mergeCells count="5">
    <mergeCell ref="N1:T1"/>
    <mergeCell ref="A2:E2"/>
    <mergeCell ref="F2:P2"/>
    <mergeCell ref="A1:M1"/>
    <mergeCell ref="R2:T2"/>
  </mergeCells>
  <phoneticPr fontId="0" type="noConversion"/>
  <conditionalFormatting sqref="R5:T22 R24:T41 R43:T60 R62:T79">
    <cfRule type="cellIs" dxfId="1" priority="1" stopIfTrue="1" operator="equal">
      <formula>0</formula>
    </cfRule>
  </conditionalFormatting>
  <printOptions horizontalCentered="1"/>
  <pageMargins left="0.59055118110236227" right="0.59055118110236227" top="0.19685039370078741" bottom="0.39370078740157483" header="0.19685039370078741" footer="0.19685039370078741"/>
  <pageSetup paperSize="9" scale="50" fitToHeight="0" orientation="portrait" r:id="rId1"/>
  <headerFooter alignWithMargins="0">
    <oddFooter>&amp;LVorlage: HSVRM / Sören Marquardt
&amp;D/&amp;T&amp;C&amp;F
&amp;A&amp;RSeite: 
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Tabelle7">
    <pageSetUpPr fitToPage="1"/>
  </sheetPr>
  <dimension ref="A1:K58"/>
  <sheetViews>
    <sheetView zoomScaleNormal="100" workbookViewId="0">
      <pane ySplit="3" topLeftCell="A4" activePane="bottomLeft" state="frozen"/>
      <selection pane="bottomLeft" activeCell="A4" sqref="A4:B4"/>
    </sheetView>
  </sheetViews>
  <sheetFormatPr baseColWidth="10" defaultRowHeight="12.75"/>
  <cols>
    <col min="1" max="2" width="10.7109375" style="90" customWidth="1"/>
    <col min="3" max="4" width="10.7109375" customWidth="1"/>
    <col min="5" max="5" width="61.140625" bestFit="1" customWidth="1"/>
    <col min="6" max="6" width="3.7109375" customWidth="1"/>
    <col min="7" max="9" width="6.7109375" customWidth="1"/>
    <col min="10" max="10" width="9.5703125" bestFit="1" customWidth="1"/>
    <col min="11" max="11" width="43" bestFit="1" customWidth="1"/>
    <col min="14" max="14" width="9.5703125" bestFit="1" customWidth="1"/>
    <col min="15" max="15" width="50.42578125" bestFit="1" customWidth="1"/>
  </cols>
  <sheetData>
    <row r="1" spans="1:11" ht="20.25">
      <c r="A1" s="372" t="s">
        <v>210</v>
      </c>
      <c r="B1" s="372"/>
      <c r="C1" s="372"/>
      <c r="D1" s="372"/>
      <c r="E1" s="372"/>
      <c r="F1" s="372"/>
      <c r="G1" s="372"/>
      <c r="H1" s="372"/>
      <c r="I1" s="372"/>
      <c r="K1" s="185" t="str">
        <f>IF(SUM(SUM('Liste Beginner'!H8:R25)+SUM('Liste Klasse 1'!H8:R25)+SUM('Liste Klasse 2'!H8:R25)+SUM('Liste Klasse 3'!H8:R25))=0,"Sortieren OK","KEIN Sortieren!")</f>
        <v>KEIN Sortieren!</v>
      </c>
    </row>
    <row r="2" spans="1:11" ht="20.25" customHeight="1">
      <c r="A2" s="373" t="str">
        <f>'Hinweise - bitte beachten!!!'!A1:A1&amp;" - "&amp;'Hinweise - bitte beachten!!!'!A2:A2</f>
        <v>HSVRM Obedience Auswertung - Version 2013 v4.2 - erstellt von Sören Marquardt für den Hundesportverband Rhein-Main (HSVRM)</v>
      </c>
      <c r="B2" s="373"/>
      <c r="C2" s="373"/>
      <c r="D2" s="373"/>
      <c r="E2" s="373"/>
      <c r="F2" s="373"/>
      <c r="G2" s="373"/>
      <c r="H2" s="373"/>
      <c r="I2" s="373"/>
    </row>
    <row r="4" spans="1:11">
      <c r="A4" s="370" t="s">
        <v>3</v>
      </c>
      <c r="B4" s="371"/>
      <c r="C4" s="369" t="s">
        <v>188</v>
      </c>
      <c r="D4" s="369"/>
      <c r="E4" s="368"/>
      <c r="G4" s="367" t="s">
        <v>36</v>
      </c>
      <c r="H4" s="365"/>
      <c r="I4" s="366"/>
    </row>
    <row r="5" spans="1:11">
      <c r="A5" s="163" t="s">
        <v>163</v>
      </c>
      <c r="B5" s="164" t="s">
        <v>190</v>
      </c>
      <c r="C5" s="160" t="s">
        <v>6</v>
      </c>
      <c r="D5" s="168" t="s">
        <v>192</v>
      </c>
      <c r="E5" s="165" t="s">
        <v>164</v>
      </c>
      <c r="G5" s="367" t="s">
        <v>81</v>
      </c>
      <c r="H5" s="365"/>
      <c r="I5" s="366"/>
    </row>
    <row r="6" spans="1:11">
      <c r="A6" s="92">
        <v>1</v>
      </c>
      <c r="B6" s="180">
        <v>1</v>
      </c>
      <c r="C6" s="92">
        <v>4</v>
      </c>
      <c r="D6" s="182" t="s">
        <v>51</v>
      </c>
      <c r="E6" s="95" t="s">
        <v>24</v>
      </c>
      <c r="G6" s="96" t="s">
        <v>14</v>
      </c>
      <c r="H6" s="96" t="s">
        <v>161</v>
      </c>
      <c r="I6" s="96" t="s">
        <v>162</v>
      </c>
    </row>
    <row r="7" spans="1:11">
      <c r="A7" s="93">
        <v>2</v>
      </c>
      <c r="B7" s="181">
        <v>2</v>
      </c>
      <c r="C7" s="93">
        <v>3</v>
      </c>
      <c r="D7" s="183" t="s">
        <v>51</v>
      </c>
      <c r="E7" s="43" t="s">
        <v>25</v>
      </c>
      <c r="G7" s="96" t="s">
        <v>177</v>
      </c>
      <c r="H7" s="96">
        <v>224</v>
      </c>
      <c r="I7" s="96">
        <v>280</v>
      </c>
    </row>
    <row r="8" spans="1:11">
      <c r="A8" s="93">
        <v>3</v>
      </c>
      <c r="B8" s="181">
        <v>3</v>
      </c>
      <c r="C8" s="93">
        <v>3</v>
      </c>
      <c r="D8" s="183" t="s">
        <v>51</v>
      </c>
      <c r="E8" s="43" t="s">
        <v>193</v>
      </c>
      <c r="G8" s="96" t="s">
        <v>178</v>
      </c>
      <c r="H8" s="96">
        <v>196</v>
      </c>
      <c r="I8" s="96">
        <v>223.5</v>
      </c>
    </row>
    <row r="9" spans="1:11">
      <c r="A9" s="93">
        <v>4</v>
      </c>
      <c r="B9" s="184">
        <v>4</v>
      </c>
      <c r="C9" s="93">
        <v>3</v>
      </c>
      <c r="D9" s="166" t="s">
        <v>194</v>
      </c>
      <c r="E9" s="43" t="s">
        <v>29</v>
      </c>
      <c r="G9" s="96" t="s">
        <v>179</v>
      </c>
      <c r="H9" s="96">
        <v>140</v>
      </c>
      <c r="I9" s="96">
        <v>195.5</v>
      </c>
    </row>
    <row r="10" spans="1:11">
      <c r="A10" s="93">
        <v>5</v>
      </c>
      <c r="B10" s="184">
        <v>5</v>
      </c>
      <c r="C10" s="93">
        <v>2</v>
      </c>
      <c r="D10" s="166" t="s">
        <v>194</v>
      </c>
      <c r="E10" s="43" t="s">
        <v>30</v>
      </c>
      <c r="G10" s="96" t="s">
        <v>180</v>
      </c>
      <c r="H10" s="96">
        <v>0</v>
      </c>
      <c r="I10" s="96">
        <v>139.5</v>
      </c>
    </row>
    <row r="11" spans="1:11">
      <c r="A11" s="93">
        <v>6</v>
      </c>
      <c r="B11" s="184">
        <v>6</v>
      </c>
      <c r="C11" s="93">
        <v>3</v>
      </c>
      <c r="D11" s="166" t="s">
        <v>194</v>
      </c>
      <c r="E11" s="43" t="s">
        <v>195</v>
      </c>
    </row>
    <row r="12" spans="1:11">
      <c r="A12" s="93">
        <v>7</v>
      </c>
      <c r="B12" s="184">
        <v>7</v>
      </c>
      <c r="C12" s="93">
        <v>2</v>
      </c>
      <c r="D12" s="166" t="s">
        <v>194</v>
      </c>
      <c r="E12" s="43" t="s">
        <v>166</v>
      </c>
    </row>
    <row r="13" spans="1:11">
      <c r="A13" s="93">
        <v>8</v>
      </c>
      <c r="B13" s="184">
        <v>8</v>
      </c>
      <c r="C13" s="93">
        <v>3</v>
      </c>
      <c r="D13" s="166" t="s">
        <v>194</v>
      </c>
      <c r="E13" s="43" t="s">
        <v>196</v>
      </c>
    </row>
    <row r="14" spans="1:11">
      <c r="A14" s="93">
        <v>9</v>
      </c>
      <c r="B14" s="184">
        <v>9</v>
      </c>
      <c r="C14" s="93">
        <v>3</v>
      </c>
      <c r="D14" s="166" t="s">
        <v>194</v>
      </c>
      <c r="E14" s="43" t="s">
        <v>197</v>
      </c>
    </row>
    <row r="15" spans="1:11">
      <c r="A15" s="93">
        <v>10</v>
      </c>
      <c r="B15" s="184">
        <v>10</v>
      </c>
      <c r="C15" s="93">
        <v>2</v>
      </c>
      <c r="D15" s="166" t="s">
        <v>194</v>
      </c>
      <c r="E15" s="43" t="s">
        <v>171</v>
      </c>
    </row>
    <row r="16" spans="1:11">
      <c r="A16" s="96"/>
      <c r="B16" s="96"/>
      <c r="C16" s="96"/>
      <c r="D16" s="96"/>
      <c r="E16" s="169"/>
    </row>
    <row r="17" spans="1:9" ht="5.0999999999999996" customHeight="1"/>
    <row r="18" spans="1:9">
      <c r="A18" s="370" t="s">
        <v>3</v>
      </c>
      <c r="B18" s="371"/>
      <c r="C18" s="368" t="s">
        <v>82</v>
      </c>
      <c r="D18" s="368"/>
      <c r="E18" s="368"/>
      <c r="G18" s="367" t="s">
        <v>36</v>
      </c>
      <c r="H18" s="365"/>
      <c r="I18" s="366"/>
    </row>
    <row r="19" spans="1:9">
      <c r="A19" s="163" t="s">
        <v>163</v>
      </c>
      <c r="B19" s="164" t="s">
        <v>190</v>
      </c>
      <c r="C19" s="160" t="s">
        <v>6</v>
      </c>
      <c r="D19" s="168" t="s">
        <v>192</v>
      </c>
      <c r="E19" s="165" t="s">
        <v>164</v>
      </c>
      <c r="G19" s="364" t="s">
        <v>82</v>
      </c>
      <c r="H19" s="365"/>
      <c r="I19" s="366"/>
    </row>
    <row r="20" spans="1:9">
      <c r="A20" s="92">
        <v>1</v>
      </c>
      <c r="B20" s="180">
        <v>1</v>
      </c>
      <c r="C20" s="92">
        <v>3</v>
      </c>
      <c r="D20" s="182" t="s">
        <v>51</v>
      </c>
      <c r="E20" s="97" t="s">
        <v>198</v>
      </c>
      <c r="G20" s="96" t="s">
        <v>14</v>
      </c>
      <c r="H20" s="96" t="s">
        <v>161</v>
      </c>
      <c r="I20" s="96" t="s">
        <v>162</v>
      </c>
    </row>
    <row r="21" spans="1:9">
      <c r="A21" s="93">
        <v>3</v>
      </c>
      <c r="B21" s="184">
        <v>2</v>
      </c>
      <c r="C21" s="93">
        <v>2</v>
      </c>
      <c r="D21" s="166" t="s">
        <v>194</v>
      </c>
      <c r="E21" s="42" t="s">
        <v>165</v>
      </c>
      <c r="G21" s="96" t="s">
        <v>177</v>
      </c>
      <c r="H21" s="162">
        <v>224</v>
      </c>
      <c r="I21" s="162">
        <v>280</v>
      </c>
    </row>
    <row r="22" spans="1:9">
      <c r="A22" s="93">
        <v>7</v>
      </c>
      <c r="B22" s="184">
        <v>3</v>
      </c>
      <c r="C22" s="93">
        <v>3</v>
      </c>
      <c r="D22" s="166" t="s">
        <v>194</v>
      </c>
      <c r="E22" s="42" t="s">
        <v>168</v>
      </c>
      <c r="G22" s="96" t="s">
        <v>178</v>
      </c>
      <c r="H22" s="162">
        <v>196</v>
      </c>
      <c r="I22" s="162">
        <v>223.5</v>
      </c>
    </row>
    <row r="23" spans="1:9">
      <c r="A23" s="93">
        <v>6</v>
      </c>
      <c r="B23" s="184">
        <v>4</v>
      </c>
      <c r="C23" s="93">
        <v>4</v>
      </c>
      <c r="D23" s="166" t="s">
        <v>194</v>
      </c>
      <c r="E23" s="42" t="s">
        <v>167</v>
      </c>
      <c r="G23" s="96" t="s">
        <v>179</v>
      </c>
      <c r="H23" s="162">
        <v>140</v>
      </c>
      <c r="I23" s="162">
        <v>195.5</v>
      </c>
    </row>
    <row r="24" spans="1:9">
      <c r="A24" s="93">
        <v>2</v>
      </c>
      <c r="B24" s="184">
        <v>5</v>
      </c>
      <c r="C24" s="93">
        <v>3</v>
      </c>
      <c r="D24" s="166" t="s">
        <v>194</v>
      </c>
      <c r="E24" s="42" t="s">
        <v>31</v>
      </c>
      <c r="G24" s="96" t="s">
        <v>180</v>
      </c>
      <c r="H24" s="162">
        <v>0</v>
      </c>
      <c r="I24" s="162">
        <v>139.5</v>
      </c>
    </row>
    <row r="25" spans="1:9">
      <c r="A25" s="93">
        <v>8</v>
      </c>
      <c r="B25" s="184">
        <v>6</v>
      </c>
      <c r="C25" s="93">
        <v>3</v>
      </c>
      <c r="D25" s="166" t="s">
        <v>194</v>
      </c>
      <c r="E25" s="42" t="s">
        <v>169</v>
      </c>
    </row>
    <row r="26" spans="1:9">
      <c r="A26" s="93">
        <v>4</v>
      </c>
      <c r="B26" s="184">
        <v>7</v>
      </c>
      <c r="C26" s="93">
        <v>3</v>
      </c>
      <c r="D26" s="166" t="s">
        <v>194</v>
      </c>
      <c r="E26" s="42" t="s">
        <v>166</v>
      </c>
    </row>
    <row r="27" spans="1:9">
      <c r="A27" s="93">
        <v>5</v>
      </c>
      <c r="B27" s="184">
        <v>8</v>
      </c>
      <c r="C27" s="93">
        <v>2</v>
      </c>
      <c r="D27" s="166" t="s">
        <v>194</v>
      </c>
      <c r="E27" s="42" t="s">
        <v>30</v>
      </c>
    </row>
    <row r="28" spans="1:9">
      <c r="A28" s="93">
        <v>9</v>
      </c>
      <c r="B28" s="184">
        <v>9</v>
      </c>
      <c r="C28" s="93">
        <v>3</v>
      </c>
      <c r="D28" s="166" t="s">
        <v>194</v>
      </c>
      <c r="E28" s="42" t="s">
        <v>170</v>
      </c>
    </row>
    <row r="29" spans="1:9">
      <c r="A29" s="94">
        <v>10</v>
      </c>
      <c r="B29" s="184">
        <v>10</v>
      </c>
      <c r="C29" s="94">
        <v>2</v>
      </c>
      <c r="D29" s="167" t="s">
        <v>194</v>
      </c>
      <c r="E29" s="44" t="s">
        <v>171</v>
      </c>
    </row>
    <row r="30" spans="1:9">
      <c r="A30" s="94"/>
      <c r="B30" s="96"/>
      <c r="C30" s="94"/>
      <c r="D30" s="167"/>
      <c r="E30" s="44"/>
    </row>
    <row r="31" spans="1:9" ht="5.0999999999999996" customHeight="1"/>
    <row r="32" spans="1:9">
      <c r="A32" s="370" t="s">
        <v>3</v>
      </c>
      <c r="B32" s="371"/>
      <c r="C32" s="368" t="s">
        <v>83</v>
      </c>
      <c r="D32" s="368"/>
      <c r="E32" s="368"/>
      <c r="G32" s="367" t="s">
        <v>36</v>
      </c>
      <c r="H32" s="365"/>
      <c r="I32" s="366"/>
    </row>
    <row r="33" spans="1:9">
      <c r="A33" s="163" t="s">
        <v>163</v>
      </c>
      <c r="B33" s="164" t="s">
        <v>190</v>
      </c>
      <c r="C33" s="160" t="s">
        <v>6</v>
      </c>
      <c r="D33" s="168" t="s">
        <v>192</v>
      </c>
      <c r="E33" s="165" t="s">
        <v>164</v>
      </c>
      <c r="G33" s="364" t="s">
        <v>83</v>
      </c>
      <c r="H33" s="365"/>
      <c r="I33" s="366"/>
    </row>
    <row r="34" spans="1:9">
      <c r="A34" s="92">
        <v>1</v>
      </c>
      <c r="B34" s="180">
        <v>1</v>
      </c>
      <c r="C34" s="92">
        <v>2</v>
      </c>
      <c r="D34" s="182" t="s">
        <v>51</v>
      </c>
      <c r="E34" s="97" t="s">
        <v>199</v>
      </c>
      <c r="G34" s="96" t="s">
        <v>14</v>
      </c>
      <c r="H34" s="96" t="s">
        <v>161</v>
      </c>
      <c r="I34" s="96" t="s">
        <v>162</v>
      </c>
    </row>
    <row r="35" spans="1:9">
      <c r="A35" s="93">
        <v>2</v>
      </c>
      <c r="B35" s="184">
        <v>2</v>
      </c>
      <c r="C35" s="93">
        <v>3</v>
      </c>
      <c r="D35" s="166" t="s">
        <v>194</v>
      </c>
      <c r="E35" s="42" t="s">
        <v>31</v>
      </c>
      <c r="G35" s="96" t="s">
        <v>177</v>
      </c>
      <c r="H35" s="96">
        <v>256</v>
      </c>
      <c r="I35" s="96">
        <v>320</v>
      </c>
    </row>
    <row r="36" spans="1:9">
      <c r="A36" s="93">
        <v>3</v>
      </c>
      <c r="B36" s="184">
        <v>3</v>
      </c>
      <c r="C36" s="93">
        <v>3</v>
      </c>
      <c r="D36" s="166" t="s">
        <v>194</v>
      </c>
      <c r="E36" s="42" t="s">
        <v>172</v>
      </c>
      <c r="G36" s="96" t="s">
        <v>178</v>
      </c>
      <c r="H36" s="96">
        <v>224</v>
      </c>
      <c r="I36" s="96">
        <v>255.5</v>
      </c>
    </row>
    <row r="37" spans="1:9">
      <c r="A37" s="93">
        <v>5</v>
      </c>
      <c r="B37" s="184">
        <v>4</v>
      </c>
      <c r="C37" s="93">
        <v>4</v>
      </c>
      <c r="D37" s="166" t="s">
        <v>194</v>
      </c>
      <c r="E37" s="42" t="s">
        <v>173</v>
      </c>
      <c r="G37" s="96" t="s">
        <v>179</v>
      </c>
      <c r="H37" s="96">
        <v>192</v>
      </c>
      <c r="I37" s="96">
        <v>223.5</v>
      </c>
    </row>
    <row r="38" spans="1:9">
      <c r="A38" s="93">
        <v>9</v>
      </c>
      <c r="B38" s="184">
        <v>5</v>
      </c>
      <c r="C38" s="93">
        <v>3</v>
      </c>
      <c r="D38" s="166" t="s">
        <v>194</v>
      </c>
      <c r="E38" s="45" t="s">
        <v>208</v>
      </c>
      <c r="G38" s="96" t="s">
        <v>180</v>
      </c>
      <c r="H38" s="96">
        <v>0</v>
      </c>
      <c r="I38" s="96">
        <v>191.5</v>
      </c>
    </row>
    <row r="39" spans="1:9">
      <c r="A39" s="93">
        <v>7</v>
      </c>
      <c r="B39" s="184">
        <v>6</v>
      </c>
      <c r="C39" s="93">
        <v>4</v>
      </c>
      <c r="D39" s="166" t="s">
        <v>194</v>
      </c>
      <c r="E39" s="42" t="s">
        <v>175</v>
      </c>
    </row>
    <row r="40" spans="1:9">
      <c r="A40" s="93">
        <v>6</v>
      </c>
      <c r="B40" s="184">
        <v>7</v>
      </c>
      <c r="C40" s="93">
        <v>3</v>
      </c>
      <c r="D40" s="166" t="s">
        <v>194</v>
      </c>
      <c r="E40" s="42" t="s">
        <v>174</v>
      </c>
    </row>
    <row r="41" spans="1:9">
      <c r="A41" s="93">
        <v>4</v>
      </c>
      <c r="B41" s="184">
        <v>8</v>
      </c>
      <c r="C41" s="93">
        <v>4</v>
      </c>
      <c r="D41" s="166" t="s">
        <v>194</v>
      </c>
      <c r="E41" s="42" t="s">
        <v>200</v>
      </c>
    </row>
    <row r="42" spans="1:9">
      <c r="A42" s="93">
        <v>8</v>
      </c>
      <c r="B42" s="184">
        <v>9</v>
      </c>
      <c r="C42" s="93">
        <v>4</v>
      </c>
      <c r="D42" s="166" t="s">
        <v>194</v>
      </c>
      <c r="E42" s="42" t="s">
        <v>169</v>
      </c>
    </row>
    <row r="43" spans="1:9">
      <c r="A43" s="94">
        <v>10</v>
      </c>
      <c r="B43" s="184">
        <v>10</v>
      </c>
      <c r="C43" s="94">
        <v>2</v>
      </c>
      <c r="D43" s="167" t="s">
        <v>194</v>
      </c>
      <c r="E43" s="44" t="s">
        <v>171</v>
      </c>
    </row>
    <row r="44" spans="1:9">
      <c r="A44" s="94"/>
      <c r="B44" s="96"/>
      <c r="C44" s="94"/>
      <c r="D44" s="167"/>
      <c r="E44" s="1"/>
    </row>
    <row r="45" spans="1:9" ht="5.0999999999999996" customHeight="1"/>
    <row r="46" spans="1:9">
      <c r="A46" s="370" t="s">
        <v>3</v>
      </c>
      <c r="B46" s="371"/>
      <c r="C46" s="368" t="s">
        <v>191</v>
      </c>
      <c r="D46" s="368"/>
      <c r="E46" s="368"/>
      <c r="G46" s="367" t="s">
        <v>36</v>
      </c>
      <c r="H46" s="365"/>
      <c r="I46" s="366"/>
    </row>
    <row r="47" spans="1:9">
      <c r="A47" s="163" t="s">
        <v>163</v>
      </c>
      <c r="B47" s="164" t="s">
        <v>190</v>
      </c>
      <c r="C47" s="160" t="s">
        <v>6</v>
      </c>
      <c r="D47" s="168" t="s">
        <v>192</v>
      </c>
      <c r="E47" s="165" t="s">
        <v>164</v>
      </c>
      <c r="G47" s="364" t="s">
        <v>191</v>
      </c>
      <c r="H47" s="365"/>
      <c r="I47" s="366"/>
    </row>
    <row r="48" spans="1:9">
      <c r="A48" s="92">
        <v>1</v>
      </c>
      <c r="B48" s="180">
        <v>1</v>
      </c>
      <c r="C48" s="92">
        <v>3</v>
      </c>
      <c r="D48" s="182" t="s">
        <v>51</v>
      </c>
      <c r="E48" s="95" t="s">
        <v>201</v>
      </c>
      <c r="G48" s="96" t="s">
        <v>14</v>
      </c>
      <c r="H48" s="96" t="s">
        <v>161</v>
      </c>
      <c r="I48" s="96" t="s">
        <v>162</v>
      </c>
    </row>
    <row r="49" spans="1:9">
      <c r="A49" s="93">
        <v>2</v>
      </c>
      <c r="B49" s="181">
        <v>2</v>
      </c>
      <c r="C49" s="93">
        <v>2</v>
      </c>
      <c r="D49" s="183" t="s">
        <v>51</v>
      </c>
      <c r="E49" s="43" t="s">
        <v>202</v>
      </c>
      <c r="G49" s="96" t="s">
        <v>177</v>
      </c>
      <c r="H49" s="96">
        <v>256</v>
      </c>
      <c r="I49" s="96">
        <v>320</v>
      </c>
    </row>
    <row r="50" spans="1:9">
      <c r="A50" s="93">
        <v>3</v>
      </c>
      <c r="B50" s="184">
        <v>3</v>
      </c>
      <c r="C50" s="93">
        <v>3</v>
      </c>
      <c r="D50" s="166" t="s">
        <v>194</v>
      </c>
      <c r="E50" s="43" t="s">
        <v>31</v>
      </c>
      <c r="G50" s="96" t="s">
        <v>178</v>
      </c>
      <c r="H50" s="96">
        <v>224</v>
      </c>
      <c r="I50" s="96">
        <v>255.5</v>
      </c>
    </row>
    <row r="51" spans="1:9">
      <c r="A51" s="93">
        <v>4</v>
      </c>
      <c r="B51" s="184">
        <v>4</v>
      </c>
      <c r="C51" s="93">
        <v>3</v>
      </c>
      <c r="D51" s="166" t="s">
        <v>194</v>
      </c>
      <c r="E51" s="42" t="s">
        <v>203</v>
      </c>
      <c r="G51" s="96" t="s">
        <v>179</v>
      </c>
      <c r="H51" s="96">
        <v>192</v>
      </c>
      <c r="I51" s="96">
        <v>223.5</v>
      </c>
    </row>
    <row r="52" spans="1:9">
      <c r="A52" s="93">
        <v>6</v>
      </c>
      <c r="B52" s="184">
        <v>5</v>
      </c>
      <c r="C52" s="93">
        <v>4</v>
      </c>
      <c r="D52" s="166" t="s">
        <v>194</v>
      </c>
      <c r="E52" s="43" t="s">
        <v>205</v>
      </c>
      <c r="G52" s="96" t="s">
        <v>180</v>
      </c>
      <c r="H52" s="96">
        <v>0</v>
      </c>
      <c r="I52" s="96">
        <v>191.5</v>
      </c>
    </row>
    <row r="53" spans="1:9">
      <c r="A53" s="93">
        <v>8</v>
      </c>
      <c r="B53" s="184">
        <v>6</v>
      </c>
      <c r="C53" s="93">
        <v>3</v>
      </c>
      <c r="D53" s="166" t="s">
        <v>194</v>
      </c>
      <c r="E53" s="43" t="s">
        <v>206</v>
      </c>
    </row>
    <row r="54" spans="1:9">
      <c r="A54" s="93">
        <v>9</v>
      </c>
      <c r="B54" s="184">
        <v>7</v>
      </c>
      <c r="C54" s="93">
        <v>3</v>
      </c>
      <c r="D54" s="166" t="s">
        <v>194</v>
      </c>
      <c r="E54" s="43" t="s">
        <v>175</v>
      </c>
    </row>
    <row r="55" spans="1:9">
      <c r="A55" s="93">
        <v>7</v>
      </c>
      <c r="B55" s="184">
        <v>8</v>
      </c>
      <c r="C55" s="93">
        <v>3</v>
      </c>
      <c r="D55" s="166" t="s">
        <v>194</v>
      </c>
      <c r="E55" s="43" t="s">
        <v>174</v>
      </c>
    </row>
    <row r="56" spans="1:9">
      <c r="A56" s="93">
        <v>5</v>
      </c>
      <c r="B56" s="184">
        <v>9</v>
      </c>
      <c r="C56" s="93">
        <v>4</v>
      </c>
      <c r="D56" s="166" t="s">
        <v>194</v>
      </c>
      <c r="E56" s="42" t="s">
        <v>204</v>
      </c>
    </row>
    <row r="57" spans="1:9">
      <c r="A57" s="94">
        <v>10</v>
      </c>
      <c r="B57" s="184">
        <v>10</v>
      </c>
      <c r="C57" s="94">
        <v>4</v>
      </c>
      <c r="D57" s="167" t="s">
        <v>194</v>
      </c>
      <c r="E57" s="1" t="s">
        <v>169</v>
      </c>
    </row>
    <row r="58" spans="1:9">
      <c r="A58" s="94"/>
      <c r="B58" s="96"/>
      <c r="C58" s="94"/>
      <c r="D58" s="167"/>
      <c r="E58" s="1"/>
    </row>
  </sheetData>
  <sheetProtection password="C900" sheet="1" objects="1" scenarios="1"/>
  <sortState ref="A48:E57">
    <sortCondition ref="B10"/>
  </sortState>
  <mergeCells count="18">
    <mergeCell ref="A46:B46"/>
    <mergeCell ref="A4:B4"/>
    <mergeCell ref="A1:I1"/>
    <mergeCell ref="A2:I2"/>
    <mergeCell ref="A18:B18"/>
    <mergeCell ref="A32:B32"/>
    <mergeCell ref="G33:I33"/>
    <mergeCell ref="G46:I46"/>
    <mergeCell ref="G47:I47"/>
    <mergeCell ref="G18:I18"/>
    <mergeCell ref="G19:I19"/>
    <mergeCell ref="C46:E46"/>
    <mergeCell ref="C4:E4"/>
    <mergeCell ref="C18:E18"/>
    <mergeCell ref="G4:I4"/>
    <mergeCell ref="G5:I5"/>
    <mergeCell ref="C32:E32"/>
    <mergeCell ref="G32:I32"/>
  </mergeCells>
  <phoneticPr fontId="30" type="noConversion"/>
  <conditionalFormatting sqref="K1">
    <cfRule type="cellIs" dxfId="0" priority="1" stopIfTrue="1" operator="equal">
      <formula>"KEIN Sortieren!"</formula>
    </cfRule>
  </conditionalFormatting>
  <dataValidations count="4">
    <dataValidation type="custom" allowBlank="1" showInputMessage="1" showErrorMessage="1" errorTitle="Übung doppelt erfasst!" error="Jede Übung bitte nur 1x erfassen!" sqref="B6:B15">
      <formula1>COUNTIF($B$6:$B$15,B6)&lt;2</formula1>
    </dataValidation>
    <dataValidation type="custom" allowBlank="1" showErrorMessage="1" errorTitle=" Übung doppelt erfasst!" error="Jede Übung bitte nur 1x erfassen!" sqref="B20:B29">
      <formula1>COUNTIF($B$20:$B$29,B20)&lt;2</formula1>
    </dataValidation>
    <dataValidation type="custom" allowBlank="1" showInputMessage="1" showErrorMessage="1" errorTitle="Übung doppelt erfasst!" error="Jede Übung bitte nur 1x erfassen!" sqref="B34:B43">
      <formula1>COUNTIF($B$34:$B$43,B34)&lt;2</formula1>
    </dataValidation>
    <dataValidation type="custom" allowBlank="1" showInputMessage="1" showErrorMessage="1" errorTitle="Übung doppelt erfasst!" error="Jede Übung bitte nur 1x erfassen!" sqref="B48:B57">
      <formula1>COUNTIF($B$48:$B$57,B48)&lt;2</formula1>
    </dataValidation>
  </dataValidations>
  <printOptions horizontalCentered="1"/>
  <pageMargins left="0.59055118110236227" right="0.59055118110236227" top="0.59055118110236227" bottom="0.78740157480314965" header="0.19685039370078741" footer="0.39370078740157483"/>
  <pageSetup paperSize="9" scale="72" fitToHeight="0" orientation="portrait" horizontalDpi="4294967294" verticalDpi="300" r:id="rId1"/>
  <headerFooter alignWithMargins="0">
    <oddFooter>&amp;LVorlage: HSVRM / Sören Marquardt
&amp;D/&amp;T&amp;C&amp;F
&amp;A&amp;RSeite: 
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>
    <pageSetUpPr fitToPage="1"/>
  </sheetPr>
  <dimension ref="A1:P89"/>
  <sheetViews>
    <sheetView showGridLines="0" zoomScale="90" zoomScaleNormal="90" workbookViewId="0">
      <pane ySplit="9" topLeftCell="A46" activePane="bottomLeft" state="frozen"/>
      <selection activeCell="A14" sqref="A14"/>
      <selection pane="bottomLeft" activeCell="A12" sqref="A12"/>
    </sheetView>
  </sheetViews>
  <sheetFormatPr baseColWidth="10" defaultColWidth="18.140625" defaultRowHeight="12.75"/>
  <cols>
    <col min="1" max="2" width="6.140625" style="53" customWidth="1"/>
    <col min="3" max="3" width="7.7109375" style="53" bestFit="1" customWidth="1"/>
    <col min="4" max="4" width="7.7109375" style="53" customWidth="1"/>
    <col min="5" max="5" width="22.7109375" style="36" bestFit="1" customWidth="1"/>
    <col min="6" max="6" width="20.42578125" style="36" bestFit="1" customWidth="1"/>
    <col min="7" max="7" width="12.140625" style="36" bestFit="1" customWidth="1"/>
    <col min="8" max="8" width="25.28515625" style="36" bestFit="1" customWidth="1"/>
    <col min="9" max="9" width="21.5703125" style="36" bestFit="1" customWidth="1"/>
    <col min="10" max="10" width="5.42578125" style="36" bestFit="1" customWidth="1"/>
    <col min="11" max="11" width="4.5703125" style="36" bestFit="1" customWidth="1"/>
    <col min="12" max="12" width="12.140625" style="49" bestFit="1" customWidth="1"/>
    <col min="13" max="13" width="16.42578125" style="36" bestFit="1" customWidth="1"/>
    <col min="14" max="14" width="7.5703125" style="50" bestFit="1" customWidth="1"/>
    <col min="15" max="15" width="19" style="36" bestFit="1" customWidth="1"/>
    <col min="16" max="16" width="10.140625" style="36" bestFit="1" customWidth="1"/>
    <col min="17" max="16384" width="18.140625" style="36"/>
  </cols>
  <sheetData>
    <row r="1" spans="1:16" ht="30">
      <c r="A1" s="253" t="str">
        <f>'Hinweise - bitte beachten!!!'!A1:A1</f>
        <v>HSVRM Obedience Auswertung - Version 2013 v4.2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</row>
    <row r="2" spans="1:16" ht="20.25">
      <c r="A2" s="254" t="str">
        <f>'Hinweise - bitte beachten!!!'!A2:A2</f>
        <v>erstellt von Sören Marquardt für den Hundesportverband Rhein-Main (HSVRM)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</row>
    <row r="4" spans="1:16" ht="20.25">
      <c r="A4" s="257" t="s">
        <v>23</v>
      </c>
      <c r="B4" s="258"/>
      <c r="C4" s="258"/>
      <c r="D4" s="258"/>
      <c r="E4" s="255" t="s">
        <v>49</v>
      </c>
      <c r="F4" s="255"/>
      <c r="G4" s="256"/>
      <c r="H4" s="70" t="s">
        <v>2</v>
      </c>
      <c r="I4" s="264" t="s">
        <v>351</v>
      </c>
      <c r="J4" s="264"/>
      <c r="K4" s="264"/>
      <c r="L4" s="264"/>
      <c r="M4" s="264"/>
      <c r="N4" s="265" t="s">
        <v>227</v>
      </c>
      <c r="O4" s="266"/>
      <c r="P4" s="231">
        <v>1</v>
      </c>
    </row>
    <row r="5" spans="1:16">
      <c r="A5" s="259" t="s">
        <v>15</v>
      </c>
      <c r="B5" s="260"/>
      <c r="C5" s="250" t="s">
        <v>350</v>
      </c>
      <c r="D5" s="250"/>
      <c r="E5" s="250"/>
      <c r="F5" s="250"/>
      <c r="G5" s="251"/>
      <c r="H5" s="73" t="s">
        <v>105</v>
      </c>
      <c r="I5" s="263" t="s">
        <v>315</v>
      </c>
      <c r="J5" s="250"/>
      <c r="K5" s="250"/>
      <c r="L5" s="250"/>
      <c r="M5" s="250"/>
      <c r="N5" s="242" t="s">
        <v>101</v>
      </c>
      <c r="O5" s="243"/>
      <c r="P5" s="230" t="s">
        <v>353</v>
      </c>
    </row>
    <row r="6" spans="1:16">
      <c r="A6" s="242" t="s">
        <v>40</v>
      </c>
      <c r="B6" s="243"/>
      <c r="C6" s="236" t="s">
        <v>349</v>
      </c>
      <c r="D6" s="236"/>
      <c r="E6" s="236"/>
      <c r="F6" s="236"/>
      <c r="G6" s="252"/>
      <c r="H6" s="74" t="s">
        <v>77</v>
      </c>
      <c r="I6" s="235" t="s">
        <v>315</v>
      </c>
      <c r="J6" s="236"/>
      <c r="K6" s="236"/>
      <c r="L6" s="236"/>
      <c r="M6" s="236"/>
      <c r="N6" s="261" t="s">
        <v>102</v>
      </c>
      <c r="O6" s="262"/>
      <c r="P6" s="234" t="s">
        <v>354</v>
      </c>
    </row>
    <row r="7" spans="1:16">
      <c r="A7" s="242" t="s">
        <v>10</v>
      </c>
      <c r="B7" s="243"/>
      <c r="C7" s="246">
        <v>42239</v>
      </c>
      <c r="D7" s="246"/>
      <c r="E7" s="246"/>
      <c r="F7" s="246"/>
      <c r="G7" s="247"/>
      <c r="H7" s="74" t="s">
        <v>78</v>
      </c>
      <c r="I7" s="235" t="s">
        <v>352</v>
      </c>
      <c r="J7" s="236"/>
      <c r="K7" s="236"/>
      <c r="L7" s="236"/>
      <c r="M7" s="236"/>
      <c r="N7" s="244" t="s">
        <v>100</v>
      </c>
      <c r="O7" s="245"/>
      <c r="P7" s="234" t="s">
        <v>230</v>
      </c>
    </row>
    <row r="8" spans="1:16">
      <c r="A8" s="237" t="s">
        <v>103</v>
      </c>
      <c r="B8" s="238"/>
      <c r="C8" s="239" t="s">
        <v>355</v>
      </c>
      <c r="D8" s="240"/>
      <c r="E8" s="240"/>
      <c r="F8" s="240"/>
      <c r="G8" s="241"/>
      <c r="H8" s="71" t="s">
        <v>79</v>
      </c>
      <c r="I8" s="239" t="s">
        <v>352</v>
      </c>
      <c r="J8" s="248"/>
      <c r="K8" s="248"/>
      <c r="L8" s="248"/>
      <c r="M8" s="248"/>
      <c r="N8" s="237" t="s">
        <v>104</v>
      </c>
      <c r="O8" s="238"/>
      <c r="P8" s="72">
        <f ca="1">TODAY()</f>
        <v>42239</v>
      </c>
    </row>
    <row r="9" spans="1:16">
      <c r="K9" s="52"/>
      <c r="L9" s="52"/>
      <c r="M9" s="52"/>
      <c r="N9" s="52"/>
      <c r="O9" s="52"/>
      <c r="P9" s="52"/>
    </row>
    <row r="10" spans="1:16" ht="20.25">
      <c r="A10" s="249" t="s">
        <v>96</v>
      </c>
      <c r="B10" s="249"/>
      <c r="C10" s="249"/>
      <c r="D10" s="249"/>
      <c r="E10" s="249"/>
      <c r="F10" s="249"/>
      <c r="O10" s="67" t="str">
        <f>IF(SUM('Liste Beginner'!H8:R25)=0,"Sortieren OK","KEIN Sortieren!")</f>
        <v>KEIN Sortieren!</v>
      </c>
    </row>
    <row r="11" spans="1:16">
      <c r="A11" s="12" t="s">
        <v>0</v>
      </c>
      <c r="B11" s="12" t="s">
        <v>50</v>
      </c>
      <c r="C11" s="12" t="s">
        <v>51</v>
      </c>
      <c r="D11" s="12" t="s">
        <v>176</v>
      </c>
      <c r="E11" s="54" t="s">
        <v>8</v>
      </c>
      <c r="F11" s="54" t="s">
        <v>11</v>
      </c>
      <c r="G11" s="54" t="s">
        <v>13</v>
      </c>
      <c r="H11" s="54" t="s">
        <v>16</v>
      </c>
      <c r="I11" s="54" t="s">
        <v>12</v>
      </c>
      <c r="J11" s="54" t="s">
        <v>17</v>
      </c>
      <c r="K11" s="54" t="s">
        <v>43</v>
      </c>
      <c r="L11" s="55" t="s">
        <v>19</v>
      </c>
      <c r="M11" s="54" t="s">
        <v>22</v>
      </c>
      <c r="N11" s="56" t="s">
        <v>18</v>
      </c>
      <c r="O11" s="54" t="s">
        <v>20</v>
      </c>
      <c r="P11" s="54" t="s">
        <v>21</v>
      </c>
    </row>
    <row r="12" spans="1:16">
      <c r="A12" s="130">
        <v>1</v>
      </c>
      <c r="B12" s="130"/>
      <c r="C12" s="130" t="s">
        <v>52</v>
      </c>
      <c r="D12" s="57" t="str">
        <f t="shared" ref="D12:D29" si="0">A12&amp;" / "&amp;B12&amp;" / Beginner"</f>
        <v>1 /  / Beginner</v>
      </c>
      <c r="E12" s="131" t="s">
        <v>231</v>
      </c>
      <c r="F12" s="131" t="s">
        <v>232</v>
      </c>
      <c r="G12" s="131" t="s">
        <v>233</v>
      </c>
      <c r="H12" s="131" t="s">
        <v>234</v>
      </c>
      <c r="I12" s="131" t="s">
        <v>235</v>
      </c>
      <c r="J12" s="131" t="s">
        <v>236</v>
      </c>
      <c r="K12" s="131">
        <v>52</v>
      </c>
      <c r="L12" s="158">
        <v>41031</v>
      </c>
      <c r="M12" s="131" t="s">
        <v>237</v>
      </c>
      <c r="N12" s="131"/>
      <c r="O12" s="132" t="s">
        <v>238</v>
      </c>
      <c r="P12" s="131" t="s">
        <v>239</v>
      </c>
    </row>
    <row r="13" spans="1:16">
      <c r="A13" s="130">
        <v>2</v>
      </c>
      <c r="B13" s="130"/>
      <c r="C13" s="130" t="s">
        <v>53</v>
      </c>
      <c r="D13" s="57" t="str">
        <f t="shared" si="0"/>
        <v>2 /  / Beginner</v>
      </c>
      <c r="E13" s="131" t="s">
        <v>240</v>
      </c>
      <c r="F13" s="131" t="s">
        <v>232</v>
      </c>
      <c r="G13" s="131" t="s">
        <v>233</v>
      </c>
      <c r="H13" s="131" t="s">
        <v>241</v>
      </c>
      <c r="I13" s="131" t="s">
        <v>242</v>
      </c>
      <c r="J13" s="131" t="s">
        <v>243</v>
      </c>
      <c r="K13" s="131">
        <v>50</v>
      </c>
      <c r="L13" s="158">
        <v>40399</v>
      </c>
      <c r="M13" s="131"/>
      <c r="N13" s="131"/>
      <c r="O13" s="132" t="s">
        <v>244</v>
      </c>
      <c r="P13" s="131" t="s">
        <v>245</v>
      </c>
    </row>
    <row r="14" spans="1:16">
      <c r="A14" s="130">
        <v>3</v>
      </c>
      <c r="B14" s="130"/>
      <c r="C14" s="130" t="s">
        <v>54</v>
      </c>
      <c r="D14" s="57" t="str">
        <f t="shared" si="0"/>
        <v>3 /  / Beginner</v>
      </c>
      <c r="E14" s="131" t="s">
        <v>246</v>
      </c>
      <c r="F14" s="131" t="s">
        <v>232</v>
      </c>
      <c r="G14" s="131" t="s">
        <v>233</v>
      </c>
      <c r="H14" s="131" t="s">
        <v>247</v>
      </c>
      <c r="I14" s="131" t="s">
        <v>248</v>
      </c>
      <c r="J14" s="131" t="s">
        <v>243</v>
      </c>
      <c r="K14" s="131">
        <v>50</v>
      </c>
      <c r="L14" s="158">
        <v>40373</v>
      </c>
      <c r="M14" s="131"/>
      <c r="N14" s="131"/>
      <c r="O14" s="132" t="s">
        <v>249</v>
      </c>
      <c r="P14" s="131" t="s">
        <v>250</v>
      </c>
    </row>
    <row r="15" spans="1:16">
      <c r="A15" s="130"/>
      <c r="B15" s="130"/>
      <c r="C15" s="130"/>
      <c r="D15" s="57" t="str">
        <f t="shared" si="0"/>
        <v xml:space="preserve"> /  / Beginner</v>
      </c>
      <c r="E15" s="131"/>
      <c r="F15" s="131"/>
      <c r="G15" s="131"/>
      <c r="H15" s="131"/>
      <c r="I15" s="131"/>
      <c r="J15" s="131"/>
      <c r="K15" s="131"/>
      <c r="L15" s="158"/>
      <c r="M15" s="131"/>
      <c r="N15" s="131"/>
      <c r="O15" s="132"/>
      <c r="P15" s="131"/>
    </row>
    <row r="16" spans="1:16">
      <c r="A16" s="130"/>
      <c r="B16" s="130"/>
      <c r="C16" s="130"/>
      <c r="D16" s="57" t="str">
        <f t="shared" si="0"/>
        <v xml:space="preserve"> /  / Beginner</v>
      </c>
      <c r="E16" s="131"/>
      <c r="F16" s="131"/>
      <c r="G16" s="131"/>
      <c r="H16" s="131"/>
      <c r="I16" s="131"/>
      <c r="J16" s="131"/>
      <c r="K16" s="131"/>
      <c r="L16" s="158"/>
      <c r="M16" s="131"/>
      <c r="N16" s="131"/>
      <c r="O16" s="132"/>
      <c r="P16" s="131"/>
    </row>
    <row r="17" spans="1:16">
      <c r="A17" s="130"/>
      <c r="B17" s="130"/>
      <c r="C17" s="130"/>
      <c r="D17" s="57" t="str">
        <f t="shared" si="0"/>
        <v xml:space="preserve"> /  / Beginner</v>
      </c>
      <c r="E17" s="131"/>
      <c r="F17" s="131"/>
      <c r="G17" s="131"/>
      <c r="H17" s="131"/>
      <c r="I17" s="131"/>
      <c r="J17" s="131"/>
      <c r="K17" s="131"/>
      <c r="L17" s="158"/>
      <c r="M17" s="131"/>
      <c r="N17" s="131"/>
      <c r="O17" s="132"/>
      <c r="P17" s="131"/>
    </row>
    <row r="18" spans="1:16">
      <c r="A18" s="130"/>
      <c r="B18" s="130"/>
      <c r="C18" s="130"/>
      <c r="D18" s="57" t="str">
        <f t="shared" si="0"/>
        <v xml:space="preserve"> /  / Beginner</v>
      </c>
      <c r="E18" s="131"/>
      <c r="F18" s="131"/>
      <c r="G18" s="131"/>
      <c r="H18" s="131"/>
      <c r="I18" s="131"/>
      <c r="J18" s="131"/>
      <c r="K18" s="131"/>
      <c r="L18" s="158"/>
      <c r="M18" s="131"/>
      <c r="N18" s="131"/>
      <c r="O18" s="132"/>
      <c r="P18" s="131"/>
    </row>
    <row r="19" spans="1:16">
      <c r="A19" s="130"/>
      <c r="B19" s="130"/>
      <c r="C19" s="130"/>
      <c r="D19" s="57" t="str">
        <f t="shared" si="0"/>
        <v xml:space="preserve"> /  / Beginner</v>
      </c>
      <c r="E19" s="131"/>
      <c r="F19" s="131"/>
      <c r="G19" s="131"/>
      <c r="H19" s="131"/>
      <c r="I19" s="131"/>
      <c r="J19" s="131"/>
      <c r="K19" s="131"/>
      <c r="L19" s="158"/>
      <c r="M19" s="131"/>
      <c r="N19" s="131"/>
      <c r="O19" s="132"/>
      <c r="P19" s="131"/>
    </row>
    <row r="20" spans="1:16">
      <c r="A20" s="130"/>
      <c r="B20" s="130"/>
      <c r="C20" s="130"/>
      <c r="D20" s="57" t="str">
        <f t="shared" si="0"/>
        <v xml:space="preserve"> /  / Beginner</v>
      </c>
      <c r="E20" s="131"/>
      <c r="F20" s="131"/>
      <c r="G20" s="131"/>
      <c r="H20" s="131"/>
      <c r="I20" s="131"/>
      <c r="J20" s="131"/>
      <c r="K20" s="131"/>
      <c r="L20" s="158"/>
      <c r="M20" s="131"/>
      <c r="N20" s="131"/>
      <c r="O20" s="132"/>
      <c r="P20" s="131"/>
    </row>
    <row r="21" spans="1:16">
      <c r="A21" s="130"/>
      <c r="B21" s="130"/>
      <c r="C21" s="130"/>
      <c r="D21" s="57" t="str">
        <f t="shared" si="0"/>
        <v xml:space="preserve"> /  / Beginner</v>
      </c>
      <c r="E21" s="131"/>
      <c r="F21" s="131"/>
      <c r="G21" s="131"/>
      <c r="H21" s="131"/>
      <c r="I21" s="131"/>
      <c r="J21" s="131"/>
      <c r="K21" s="131"/>
      <c r="L21" s="158"/>
      <c r="M21" s="131"/>
      <c r="N21" s="131"/>
      <c r="O21" s="132"/>
      <c r="P21" s="131"/>
    </row>
    <row r="22" spans="1:16">
      <c r="A22" s="130"/>
      <c r="B22" s="130"/>
      <c r="C22" s="130"/>
      <c r="D22" s="57" t="str">
        <f t="shared" si="0"/>
        <v xml:space="preserve"> /  / Beginner</v>
      </c>
      <c r="E22" s="131"/>
      <c r="F22" s="131"/>
      <c r="G22" s="131"/>
      <c r="H22" s="131"/>
      <c r="I22" s="131"/>
      <c r="J22" s="131"/>
      <c r="K22" s="131"/>
      <c r="L22" s="158"/>
      <c r="M22" s="131"/>
      <c r="N22" s="131"/>
      <c r="O22" s="132"/>
      <c r="P22" s="131"/>
    </row>
    <row r="23" spans="1:16">
      <c r="A23" s="130"/>
      <c r="B23" s="130"/>
      <c r="C23" s="130"/>
      <c r="D23" s="57" t="str">
        <f t="shared" si="0"/>
        <v xml:space="preserve"> /  / Beginner</v>
      </c>
      <c r="E23" s="131"/>
      <c r="F23" s="131"/>
      <c r="G23" s="131"/>
      <c r="H23" s="131"/>
      <c r="I23" s="131"/>
      <c r="J23" s="131"/>
      <c r="K23" s="131"/>
      <c r="L23" s="158"/>
      <c r="M23" s="131"/>
      <c r="N23" s="131"/>
      <c r="O23" s="132"/>
      <c r="P23" s="131"/>
    </row>
    <row r="24" spans="1:16">
      <c r="A24" s="130"/>
      <c r="B24" s="130"/>
      <c r="C24" s="130"/>
      <c r="D24" s="57" t="str">
        <f t="shared" si="0"/>
        <v xml:space="preserve"> /  / Beginner</v>
      </c>
      <c r="E24" s="131"/>
      <c r="F24" s="131"/>
      <c r="G24" s="131"/>
      <c r="H24" s="131"/>
      <c r="I24" s="131"/>
      <c r="J24" s="131"/>
      <c r="K24" s="131"/>
      <c r="L24" s="158"/>
      <c r="M24" s="131"/>
      <c r="N24" s="131"/>
      <c r="O24" s="132"/>
      <c r="P24" s="131"/>
    </row>
    <row r="25" spans="1:16">
      <c r="A25" s="130"/>
      <c r="B25" s="130"/>
      <c r="C25" s="130"/>
      <c r="D25" s="57" t="str">
        <f t="shared" si="0"/>
        <v xml:space="preserve"> /  / Beginner</v>
      </c>
      <c r="E25" s="131"/>
      <c r="F25" s="131"/>
      <c r="G25" s="131"/>
      <c r="H25" s="131"/>
      <c r="I25" s="131"/>
      <c r="J25" s="131"/>
      <c r="K25" s="131"/>
      <c r="L25" s="158"/>
      <c r="M25" s="131"/>
      <c r="N25" s="131"/>
      <c r="O25" s="132"/>
      <c r="P25" s="131"/>
    </row>
    <row r="26" spans="1:16">
      <c r="A26" s="130"/>
      <c r="B26" s="130"/>
      <c r="C26" s="130"/>
      <c r="D26" s="57" t="str">
        <f t="shared" si="0"/>
        <v xml:space="preserve"> /  / Beginner</v>
      </c>
      <c r="E26" s="131"/>
      <c r="F26" s="131"/>
      <c r="G26" s="131"/>
      <c r="H26" s="131"/>
      <c r="I26" s="131"/>
      <c r="J26" s="131"/>
      <c r="K26" s="131"/>
      <c r="L26" s="158"/>
      <c r="M26" s="131"/>
      <c r="N26" s="131"/>
      <c r="O26" s="132"/>
      <c r="P26" s="131"/>
    </row>
    <row r="27" spans="1:16">
      <c r="A27" s="130"/>
      <c r="B27" s="130"/>
      <c r="C27" s="130"/>
      <c r="D27" s="57" t="str">
        <f t="shared" si="0"/>
        <v xml:space="preserve"> /  / Beginner</v>
      </c>
      <c r="E27" s="131"/>
      <c r="F27" s="131"/>
      <c r="G27" s="131"/>
      <c r="H27" s="131"/>
      <c r="I27" s="131"/>
      <c r="J27" s="131"/>
      <c r="K27" s="131"/>
      <c r="L27" s="158"/>
      <c r="M27" s="131"/>
      <c r="N27" s="131"/>
      <c r="O27" s="132"/>
      <c r="P27" s="131"/>
    </row>
    <row r="28" spans="1:16">
      <c r="A28" s="130"/>
      <c r="B28" s="130"/>
      <c r="C28" s="130"/>
      <c r="D28" s="57" t="str">
        <f t="shared" si="0"/>
        <v xml:space="preserve"> /  / Beginner</v>
      </c>
      <c r="E28" s="131"/>
      <c r="F28" s="131"/>
      <c r="G28" s="131"/>
      <c r="H28" s="131"/>
      <c r="I28" s="131"/>
      <c r="J28" s="131"/>
      <c r="K28" s="131"/>
      <c r="L28" s="158"/>
      <c r="M28" s="131"/>
      <c r="N28" s="131"/>
      <c r="O28" s="132"/>
      <c r="P28" s="131"/>
    </row>
    <row r="29" spans="1:16">
      <c r="A29" s="130"/>
      <c r="B29" s="130"/>
      <c r="C29" s="130"/>
      <c r="D29" s="57" t="str">
        <f t="shared" si="0"/>
        <v xml:space="preserve"> /  / Beginner</v>
      </c>
      <c r="E29" s="131"/>
      <c r="F29" s="131"/>
      <c r="G29" s="131"/>
      <c r="H29" s="131"/>
      <c r="I29" s="131"/>
      <c r="J29" s="131"/>
      <c r="K29" s="131"/>
      <c r="L29" s="158"/>
      <c r="M29" s="131"/>
      <c r="N29" s="131"/>
      <c r="O29" s="132"/>
      <c r="P29" s="131"/>
    </row>
    <row r="30" spans="1:16" ht="20.25">
      <c r="A30" s="249" t="s">
        <v>97</v>
      </c>
      <c r="B30" s="249"/>
      <c r="C30" s="249"/>
      <c r="D30" s="249"/>
      <c r="E30" s="249"/>
      <c r="F30" s="249"/>
      <c r="O30" s="67" t="str">
        <f>IF(SUM('Liste Klasse 1'!H8:R25)=0,"Sortieren OK","KEIN Sortieren!")</f>
        <v>KEIN Sortieren!</v>
      </c>
    </row>
    <row r="31" spans="1:16">
      <c r="A31" s="12" t="s">
        <v>0</v>
      </c>
      <c r="B31" s="12" t="s">
        <v>50</v>
      </c>
      <c r="C31" s="12" t="s">
        <v>51</v>
      </c>
      <c r="D31" s="12" t="s">
        <v>176</v>
      </c>
      <c r="E31" s="54" t="s">
        <v>8</v>
      </c>
      <c r="F31" s="54" t="s">
        <v>11</v>
      </c>
      <c r="G31" s="54" t="s">
        <v>13</v>
      </c>
      <c r="H31" s="54" t="s">
        <v>16</v>
      </c>
      <c r="I31" s="54" t="s">
        <v>12</v>
      </c>
      <c r="J31" s="54" t="s">
        <v>17</v>
      </c>
      <c r="K31" s="54" t="s">
        <v>43</v>
      </c>
      <c r="L31" s="55" t="s">
        <v>19</v>
      </c>
      <c r="M31" s="54" t="s">
        <v>22</v>
      </c>
      <c r="N31" s="56" t="s">
        <v>18</v>
      </c>
      <c r="O31" s="58" t="s">
        <v>20</v>
      </c>
      <c r="P31" s="54" t="s">
        <v>21</v>
      </c>
    </row>
    <row r="32" spans="1:16">
      <c r="A32" s="130">
        <v>4</v>
      </c>
      <c r="B32" s="130"/>
      <c r="C32" s="130" t="s">
        <v>107</v>
      </c>
      <c r="D32" s="57" t="str">
        <f>A32&amp;" / "&amp;B32&amp;" / Klasse 1"</f>
        <v>4 /  / Klasse 1</v>
      </c>
      <c r="E32" s="131" t="s">
        <v>251</v>
      </c>
      <c r="F32" s="131" t="s">
        <v>252</v>
      </c>
      <c r="G32" s="131" t="s">
        <v>233</v>
      </c>
      <c r="H32" s="131" t="s">
        <v>253</v>
      </c>
      <c r="I32" s="131" t="s">
        <v>254</v>
      </c>
      <c r="J32" s="131" t="s">
        <v>236</v>
      </c>
      <c r="K32" s="131">
        <v>46</v>
      </c>
      <c r="L32" s="158">
        <v>40292</v>
      </c>
      <c r="M32" s="131" t="s">
        <v>255</v>
      </c>
      <c r="N32" s="131"/>
      <c r="O32" s="132" t="s">
        <v>256</v>
      </c>
      <c r="P32" s="131" t="s">
        <v>257</v>
      </c>
    </row>
    <row r="33" spans="1:16">
      <c r="A33" s="130"/>
      <c r="B33" s="130"/>
      <c r="C33" s="130"/>
      <c r="D33" s="57" t="str">
        <f t="shared" ref="D33:D49" si="1">A33&amp;" / "&amp;B33&amp;" / Klasse 1"</f>
        <v xml:space="preserve"> /  / Klasse 1</v>
      </c>
      <c r="E33" s="131"/>
      <c r="F33" s="131"/>
      <c r="G33" s="131"/>
      <c r="H33" s="131"/>
      <c r="I33" s="131"/>
      <c r="J33" s="131"/>
      <c r="K33" s="131"/>
      <c r="L33" s="158"/>
      <c r="M33" s="131"/>
      <c r="N33" s="131"/>
      <c r="O33" s="132"/>
      <c r="P33" s="131"/>
    </row>
    <row r="34" spans="1:16">
      <c r="A34" s="130"/>
      <c r="B34" s="130"/>
      <c r="C34" s="130"/>
      <c r="D34" s="57" t="str">
        <f t="shared" si="1"/>
        <v xml:space="preserve"> /  / Klasse 1</v>
      </c>
      <c r="E34" s="131"/>
      <c r="F34" s="131"/>
      <c r="G34" s="131"/>
      <c r="H34" s="131"/>
      <c r="I34" s="131"/>
      <c r="J34" s="131"/>
      <c r="K34" s="131"/>
      <c r="L34" s="158"/>
      <c r="M34" s="131"/>
      <c r="N34" s="131"/>
      <c r="O34" s="132"/>
      <c r="P34" s="131"/>
    </row>
    <row r="35" spans="1:16">
      <c r="A35" s="130"/>
      <c r="B35" s="130"/>
      <c r="C35" s="130"/>
      <c r="D35" s="57" t="str">
        <f t="shared" si="1"/>
        <v xml:space="preserve"> /  / Klasse 1</v>
      </c>
      <c r="E35" s="131"/>
      <c r="F35" s="131"/>
      <c r="G35" s="131"/>
      <c r="H35" s="131"/>
      <c r="I35" s="131"/>
      <c r="J35" s="131"/>
      <c r="K35" s="131"/>
      <c r="L35" s="158"/>
      <c r="M35" s="131"/>
      <c r="N35" s="131"/>
      <c r="O35" s="132"/>
      <c r="P35" s="131"/>
    </row>
    <row r="36" spans="1:16">
      <c r="A36" s="130"/>
      <c r="B36" s="130"/>
      <c r="C36" s="130"/>
      <c r="D36" s="57" t="str">
        <f t="shared" si="1"/>
        <v xml:space="preserve"> /  / Klasse 1</v>
      </c>
      <c r="E36" s="131"/>
      <c r="F36" s="131"/>
      <c r="G36" s="131"/>
      <c r="H36" s="131"/>
      <c r="I36" s="131"/>
      <c r="J36" s="131"/>
      <c r="K36" s="131"/>
      <c r="L36" s="158"/>
      <c r="M36" s="131"/>
      <c r="N36" s="131"/>
      <c r="O36" s="132"/>
      <c r="P36" s="131"/>
    </row>
    <row r="37" spans="1:16">
      <c r="A37" s="130"/>
      <c r="B37" s="130"/>
      <c r="C37" s="130"/>
      <c r="D37" s="57" t="str">
        <f t="shared" si="1"/>
        <v xml:space="preserve"> /  / Klasse 1</v>
      </c>
      <c r="E37" s="131"/>
      <c r="F37" s="131"/>
      <c r="G37" s="131"/>
      <c r="H37" s="131"/>
      <c r="I37" s="131"/>
      <c r="J37" s="131"/>
      <c r="K37" s="131"/>
      <c r="L37" s="158"/>
      <c r="M37" s="131"/>
      <c r="N37" s="131"/>
      <c r="O37" s="132"/>
      <c r="P37" s="131"/>
    </row>
    <row r="38" spans="1:16">
      <c r="A38" s="130"/>
      <c r="B38" s="130"/>
      <c r="C38" s="130"/>
      <c r="D38" s="57" t="str">
        <f t="shared" si="1"/>
        <v xml:space="preserve"> /  / Klasse 1</v>
      </c>
      <c r="E38" s="131"/>
      <c r="F38" s="131"/>
      <c r="G38" s="131"/>
      <c r="H38" s="131"/>
      <c r="I38" s="131"/>
      <c r="J38" s="131"/>
      <c r="K38" s="131"/>
      <c r="L38" s="158"/>
      <c r="M38" s="131"/>
      <c r="N38" s="131"/>
      <c r="O38" s="132"/>
      <c r="P38" s="131"/>
    </row>
    <row r="39" spans="1:16">
      <c r="A39" s="130"/>
      <c r="B39" s="130"/>
      <c r="C39" s="130"/>
      <c r="D39" s="57" t="str">
        <f t="shared" si="1"/>
        <v xml:space="preserve"> /  / Klasse 1</v>
      </c>
      <c r="E39" s="131"/>
      <c r="F39" s="131"/>
      <c r="G39" s="131"/>
      <c r="H39" s="131"/>
      <c r="I39" s="131"/>
      <c r="J39" s="131"/>
      <c r="K39" s="131"/>
      <c r="L39" s="158"/>
      <c r="M39" s="131"/>
      <c r="N39" s="131"/>
      <c r="O39" s="132"/>
      <c r="P39" s="131"/>
    </row>
    <row r="40" spans="1:16">
      <c r="A40" s="130"/>
      <c r="B40" s="130"/>
      <c r="C40" s="130"/>
      <c r="D40" s="57" t="str">
        <f t="shared" si="1"/>
        <v xml:space="preserve"> /  / Klasse 1</v>
      </c>
      <c r="E40" s="131"/>
      <c r="F40" s="131"/>
      <c r="G40" s="131"/>
      <c r="H40" s="131"/>
      <c r="I40" s="131"/>
      <c r="J40" s="131"/>
      <c r="K40" s="131"/>
      <c r="L40" s="158"/>
      <c r="M40" s="131"/>
      <c r="N40" s="131"/>
      <c r="O40" s="132"/>
      <c r="P40" s="131"/>
    </row>
    <row r="41" spans="1:16">
      <c r="A41" s="130"/>
      <c r="B41" s="130"/>
      <c r="C41" s="130"/>
      <c r="D41" s="57" t="str">
        <f t="shared" si="1"/>
        <v xml:space="preserve"> /  / Klasse 1</v>
      </c>
      <c r="E41" s="131"/>
      <c r="F41" s="131"/>
      <c r="G41" s="131"/>
      <c r="H41" s="131"/>
      <c r="I41" s="131"/>
      <c r="J41" s="131"/>
      <c r="K41" s="131"/>
      <c r="L41" s="158"/>
      <c r="M41" s="131"/>
      <c r="N41" s="131"/>
      <c r="O41" s="132"/>
      <c r="P41" s="131"/>
    </row>
    <row r="42" spans="1:16">
      <c r="A42" s="130"/>
      <c r="B42" s="130"/>
      <c r="C42" s="130"/>
      <c r="D42" s="57" t="str">
        <f t="shared" si="1"/>
        <v xml:space="preserve"> /  / Klasse 1</v>
      </c>
      <c r="E42" s="131"/>
      <c r="F42" s="131"/>
      <c r="G42" s="131"/>
      <c r="H42" s="131"/>
      <c r="I42" s="131"/>
      <c r="J42" s="131"/>
      <c r="K42" s="131"/>
      <c r="L42" s="158"/>
      <c r="M42" s="131"/>
      <c r="N42" s="131"/>
      <c r="O42" s="132"/>
      <c r="P42" s="131"/>
    </row>
    <row r="43" spans="1:16">
      <c r="A43" s="130"/>
      <c r="B43" s="130"/>
      <c r="C43" s="130"/>
      <c r="D43" s="57" t="str">
        <f t="shared" si="1"/>
        <v xml:space="preserve"> /  / Klasse 1</v>
      </c>
      <c r="E43" s="131"/>
      <c r="F43" s="131"/>
      <c r="G43" s="131"/>
      <c r="H43" s="131"/>
      <c r="I43" s="131"/>
      <c r="J43" s="131"/>
      <c r="K43" s="131"/>
      <c r="L43" s="158"/>
      <c r="M43" s="131"/>
      <c r="N43" s="131"/>
      <c r="O43" s="132"/>
      <c r="P43" s="131"/>
    </row>
    <row r="44" spans="1:16">
      <c r="A44" s="130"/>
      <c r="B44" s="130"/>
      <c r="C44" s="130"/>
      <c r="D44" s="57" t="str">
        <f t="shared" si="1"/>
        <v xml:space="preserve"> /  / Klasse 1</v>
      </c>
      <c r="E44" s="131"/>
      <c r="F44" s="131"/>
      <c r="G44" s="131"/>
      <c r="H44" s="131"/>
      <c r="I44" s="131"/>
      <c r="J44" s="131"/>
      <c r="K44" s="131"/>
      <c r="L44" s="158"/>
      <c r="M44" s="131"/>
      <c r="N44" s="131"/>
      <c r="O44" s="132"/>
      <c r="P44" s="131"/>
    </row>
    <row r="45" spans="1:16">
      <c r="A45" s="130"/>
      <c r="B45" s="130"/>
      <c r="C45" s="130"/>
      <c r="D45" s="57" t="str">
        <f t="shared" si="1"/>
        <v xml:space="preserve"> /  / Klasse 1</v>
      </c>
      <c r="E45" s="131"/>
      <c r="F45" s="131"/>
      <c r="G45" s="131"/>
      <c r="H45" s="131"/>
      <c r="I45" s="131"/>
      <c r="J45" s="131"/>
      <c r="K45" s="131"/>
      <c r="L45" s="158"/>
      <c r="M45" s="131"/>
      <c r="N45" s="131"/>
      <c r="O45" s="132"/>
      <c r="P45" s="131"/>
    </row>
    <row r="46" spans="1:16">
      <c r="A46" s="130"/>
      <c r="B46" s="130"/>
      <c r="C46" s="130"/>
      <c r="D46" s="57" t="str">
        <f t="shared" si="1"/>
        <v xml:space="preserve"> /  / Klasse 1</v>
      </c>
      <c r="E46" s="131"/>
      <c r="F46" s="131"/>
      <c r="G46" s="131"/>
      <c r="H46" s="131"/>
      <c r="I46" s="131"/>
      <c r="J46" s="131"/>
      <c r="K46" s="131"/>
      <c r="L46" s="158"/>
      <c r="M46" s="131"/>
      <c r="N46" s="131"/>
      <c r="O46" s="132"/>
      <c r="P46" s="131"/>
    </row>
    <row r="47" spans="1:16">
      <c r="A47" s="130"/>
      <c r="B47" s="130"/>
      <c r="C47" s="130"/>
      <c r="D47" s="57" t="str">
        <f t="shared" si="1"/>
        <v xml:space="preserve"> /  / Klasse 1</v>
      </c>
      <c r="E47" s="131"/>
      <c r="F47" s="131"/>
      <c r="G47" s="131"/>
      <c r="H47" s="131"/>
      <c r="I47" s="131"/>
      <c r="J47" s="131"/>
      <c r="K47" s="131"/>
      <c r="L47" s="158"/>
      <c r="M47" s="131"/>
      <c r="N47" s="131"/>
      <c r="O47" s="132"/>
      <c r="P47" s="131"/>
    </row>
    <row r="48" spans="1:16">
      <c r="A48" s="130"/>
      <c r="B48" s="130"/>
      <c r="C48" s="130"/>
      <c r="D48" s="57" t="str">
        <f t="shared" si="1"/>
        <v xml:space="preserve"> /  / Klasse 1</v>
      </c>
      <c r="E48" s="131"/>
      <c r="F48" s="131"/>
      <c r="G48" s="131"/>
      <c r="H48" s="131"/>
      <c r="I48" s="131"/>
      <c r="J48" s="131"/>
      <c r="K48" s="131"/>
      <c r="L48" s="158"/>
      <c r="M48" s="131"/>
      <c r="N48" s="131"/>
      <c r="O48" s="132"/>
      <c r="P48" s="131"/>
    </row>
    <row r="49" spans="1:16">
      <c r="A49" s="130"/>
      <c r="B49" s="130"/>
      <c r="C49" s="130"/>
      <c r="D49" s="57" t="str">
        <f t="shared" si="1"/>
        <v xml:space="preserve"> /  / Klasse 1</v>
      </c>
      <c r="E49" s="131"/>
      <c r="F49" s="131"/>
      <c r="G49" s="131"/>
      <c r="H49" s="131"/>
      <c r="I49" s="131"/>
      <c r="J49" s="131"/>
      <c r="K49" s="131"/>
      <c r="L49" s="158"/>
      <c r="M49" s="131"/>
      <c r="N49" s="131"/>
      <c r="O49" s="132"/>
      <c r="P49" s="131"/>
    </row>
    <row r="50" spans="1:16" ht="20.25">
      <c r="A50" s="249" t="s">
        <v>98</v>
      </c>
      <c r="B50" s="249"/>
      <c r="C50" s="249"/>
      <c r="D50" s="249"/>
      <c r="E50" s="249"/>
      <c r="F50" s="249"/>
      <c r="O50" s="67" t="str">
        <f>IF(SUM('Liste Klasse 2'!H8:R25)=0,"Sortieren OK","KEIN Sortieren!")</f>
        <v>KEIN Sortieren!</v>
      </c>
    </row>
    <row r="51" spans="1:16">
      <c r="A51" s="12" t="s">
        <v>0</v>
      </c>
      <c r="B51" s="12" t="s">
        <v>50</v>
      </c>
      <c r="C51" s="12" t="s">
        <v>51</v>
      </c>
      <c r="D51" s="12" t="s">
        <v>176</v>
      </c>
      <c r="E51" s="54" t="s">
        <v>8</v>
      </c>
      <c r="F51" s="54" t="s">
        <v>11</v>
      </c>
      <c r="G51" s="54" t="s">
        <v>13</v>
      </c>
      <c r="H51" s="54" t="s">
        <v>16</v>
      </c>
      <c r="I51" s="54" t="s">
        <v>12</v>
      </c>
      <c r="J51" s="54" t="s">
        <v>17</v>
      </c>
      <c r="K51" s="54" t="s">
        <v>43</v>
      </c>
      <c r="L51" s="55" t="s">
        <v>19</v>
      </c>
      <c r="M51" s="54" t="s">
        <v>22</v>
      </c>
      <c r="N51" s="56" t="s">
        <v>18</v>
      </c>
      <c r="O51" s="58" t="s">
        <v>20</v>
      </c>
      <c r="P51" s="54" t="s">
        <v>21</v>
      </c>
    </row>
    <row r="52" spans="1:16">
      <c r="A52" s="130">
        <v>5</v>
      </c>
      <c r="B52" s="130"/>
      <c r="C52" s="130" t="s">
        <v>125</v>
      </c>
      <c r="D52" s="57" t="str">
        <f>A52&amp;" / "&amp;B52&amp;" / Klasse 2"</f>
        <v>5 /  / Klasse 2</v>
      </c>
      <c r="E52" s="131" t="s">
        <v>258</v>
      </c>
      <c r="F52" s="131" t="s">
        <v>259</v>
      </c>
      <c r="G52" s="131" t="s">
        <v>233</v>
      </c>
      <c r="H52" s="131" t="s">
        <v>260</v>
      </c>
      <c r="I52" s="131" t="s">
        <v>261</v>
      </c>
      <c r="J52" s="131" t="s">
        <v>243</v>
      </c>
      <c r="K52" s="131">
        <v>52</v>
      </c>
      <c r="L52" s="158">
        <v>39918</v>
      </c>
      <c r="M52" s="131"/>
      <c r="N52" s="131"/>
      <c r="O52" s="132" t="s">
        <v>262</v>
      </c>
      <c r="P52" s="131" t="s">
        <v>263</v>
      </c>
    </row>
    <row r="53" spans="1:16">
      <c r="A53" s="130">
        <v>6</v>
      </c>
      <c r="B53" s="130"/>
      <c r="C53" s="130" t="s">
        <v>126</v>
      </c>
      <c r="D53" s="57" t="str">
        <f t="shared" ref="D53:D69" si="2">A53&amp;" / "&amp;B53&amp;" / Klasse 2"</f>
        <v>6 /  / Klasse 2</v>
      </c>
      <c r="E53" s="131" t="s">
        <v>264</v>
      </c>
      <c r="F53" s="131" t="s">
        <v>232</v>
      </c>
      <c r="G53" s="131" t="s">
        <v>233</v>
      </c>
      <c r="H53" s="131" t="s">
        <v>265</v>
      </c>
      <c r="I53" s="131" t="s">
        <v>266</v>
      </c>
      <c r="J53" s="131" t="s">
        <v>243</v>
      </c>
      <c r="K53" s="131">
        <v>46</v>
      </c>
      <c r="L53" s="158">
        <v>40152</v>
      </c>
      <c r="M53" s="131" t="s">
        <v>267</v>
      </c>
      <c r="N53" s="131"/>
      <c r="O53" s="132" t="s">
        <v>268</v>
      </c>
      <c r="P53" s="131" t="s">
        <v>269</v>
      </c>
    </row>
    <row r="54" spans="1:16">
      <c r="A54" s="130">
        <v>7</v>
      </c>
      <c r="B54" s="130"/>
      <c r="C54" s="130" t="s">
        <v>127</v>
      </c>
      <c r="D54" s="57" t="str">
        <f t="shared" si="2"/>
        <v>7 /  / Klasse 2</v>
      </c>
      <c r="E54" s="131" t="s">
        <v>270</v>
      </c>
      <c r="F54" s="131" t="s">
        <v>232</v>
      </c>
      <c r="G54" s="131" t="s">
        <v>233</v>
      </c>
      <c r="H54" s="131" t="s">
        <v>271</v>
      </c>
      <c r="I54" s="131" t="s">
        <v>235</v>
      </c>
      <c r="J54" s="131" t="s">
        <v>243</v>
      </c>
      <c r="K54" s="131">
        <v>48</v>
      </c>
      <c r="L54" s="158">
        <v>41645</v>
      </c>
      <c r="M54" s="131" t="s">
        <v>272</v>
      </c>
      <c r="N54" s="131"/>
      <c r="O54" s="132" t="s">
        <v>273</v>
      </c>
      <c r="P54" s="131" t="s">
        <v>274</v>
      </c>
    </row>
    <row r="55" spans="1:16">
      <c r="A55" s="130">
        <v>8</v>
      </c>
      <c r="B55" s="130"/>
      <c r="C55" s="130" t="s">
        <v>128</v>
      </c>
      <c r="D55" s="57" t="str">
        <f t="shared" si="2"/>
        <v>8 /  / Klasse 2</v>
      </c>
      <c r="E55" s="131" t="s">
        <v>275</v>
      </c>
      <c r="F55" s="131" t="s">
        <v>252</v>
      </c>
      <c r="G55" s="131" t="s">
        <v>233</v>
      </c>
      <c r="H55" s="131" t="s">
        <v>276</v>
      </c>
      <c r="I55" s="131" t="s">
        <v>248</v>
      </c>
      <c r="J55" s="131" t="s">
        <v>243</v>
      </c>
      <c r="K55" s="131">
        <v>58</v>
      </c>
      <c r="L55" s="158">
        <v>39545</v>
      </c>
      <c r="M55" s="131"/>
      <c r="N55" s="131"/>
      <c r="O55" s="132" t="s">
        <v>277</v>
      </c>
      <c r="P55" s="131" t="s">
        <v>278</v>
      </c>
    </row>
    <row r="56" spans="1:16">
      <c r="A56" s="130">
        <v>9</v>
      </c>
      <c r="B56" s="130"/>
      <c r="C56" s="130" t="s">
        <v>129</v>
      </c>
      <c r="D56" s="57" t="str">
        <f t="shared" si="2"/>
        <v>9 /  / Klasse 2</v>
      </c>
      <c r="E56" s="131" t="s">
        <v>279</v>
      </c>
      <c r="F56" s="131" t="s">
        <v>259</v>
      </c>
      <c r="G56" s="131" t="s">
        <v>233</v>
      </c>
      <c r="H56" s="131" t="s">
        <v>280</v>
      </c>
      <c r="I56" s="131" t="s">
        <v>235</v>
      </c>
      <c r="J56" s="131" t="s">
        <v>243</v>
      </c>
      <c r="K56" s="131">
        <v>46</v>
      </c>
      <c r="L56" s="158">
        <v>41031</v>
      </c>
      <c r="M56" s="131" t="s">
        <v>281</v>
      </c>
      <c r="N56" s="131"/>
      <c r="O56" s="132" t="s">
        <v>282</v>
      </c>
      <c r="P56" s="131" t="s">
        <v>283</v>
      </c>
    </row>
    <row r="57" spans="1:16">
      <c r="A57" s="130">
        <v>10</v>
      </c>
      <c r="B57" s="130"/>
      <c r="C57" s="130" t="s">
        <v>130</v>
      </c>
      <c r="D57" s="57" t="str">
        <f t="shared" si="2"/>
        <v>10 /  / Klasse 2</v>
      </c>
      <c r="E57" s="131" t="s">
        <v>284</v>
      </c>
      <c r="F57" s="131" t="s">
        <v>285</v>
      </c>
      <c r="G57" s="131" t="s">
        <v>233</v>
      </c>
      <c r="H57" s="131" t="s">
        <v>286</v>
      </c>
      <c r="I57" s="131" t="s">
        <v>287</v>
      </c>
      <c r="J57" s="131" t="s">
        <v>243</v>
      </c>
      <c r="K57" s="131">
        <v>34.5</v>
      </c>
      <c r="L57" s="158">
        <v>40494</v>
      </c>
      <c r="M57" s="131" t="s">
        <v>288</v>
      </c>
      <c r="N57" s="131"/>
      <c r="O57" s="132" t="s">
        <v>289</v>
      </c>
      <c r="P57" s="131" t="s">
        <v>290</v>
      </c>
    </row>
    <row r="58" spans="1:16">
      <c r="A58" s="130"/>
      <c r="B58" s="130"/>
      <c r="C58" s="130"/>
      <c r="D58" s="57" t="str">
        <f t="shared" si="2"/>
        <v xml:space="preserve"> /  / Klasse 2</v>
      </c>
      <c r="E58" s="131"/>
      <c r="F58" s="131"/>
      <c r="G58" s="131"/>
      <c r="H58" s="131"/>
      <c r="I58" s="131"/>
      <c r="J58" s="131"/>
      <c r="K58" s="131"/>
      <c r="L58" s="158"/>
      <c r="M58" s="131"/>
      <c r="N58" s="131"/>
      <c r="O58" s="132"/>
      <c r="P58" s="131"/>
    </row>
    <row r="59" spans="1:16">
      <c r="A59" s="130"/>
      <c r="B59" s="130"/>
      <c r="C59" s="130"/>
      <c r="D59" s="57" t="str">
        <f t="shared" si="2"/>
        <v xml:space="preserve"> /  / Klasse 2</v>
      </c>
      <c r="E59" s="131"/>
      <c r="F59" s="131"/>
      <c r="G59" s="131"/>
      <c r="H59" s="131"/>
      <c r="I59" s="131"/>
      <c r="J59" s="131"/>
      <c r="K59" s="131"/>
      <c r="L59" s="158"/>
      <c r="M59" s="131"/>
      <c r="N59" s="131"/>
      <c r="O59" s="132"/>
      <c r="P59" s="131"/>
    </row>
    <row r="60" spans="1:16">
      <c r="A60" s="130"/>
      <c r="B60" s="130"/>
      <c r="C60" s="130"/>
      <c r="D60" s="57" t="str">
        <f t="shared" si="2"/>
        <v xml:space="preserve"> /  / Klasse 2</v>
      </c>
      <c r="E60" s="131"/>
      <c r="F60" s="131"/>
      <c r="G60" s="131"/>
      <c r="H60" s="131"/>
      <c r="I60" s="131"/>
      <c r="J60" s="131"/>
      <c r="K60" s="131"/>
      <c r="L60" s="158"/>
      <c r="M60" s="131"/>
      <c r="N60" s="131"/>
      <c r="O60" s="132"/>
      <c r="P60" s="131"/>
    </row>
    <row r="61" spans="1:16">
      <c r="A61" s="130"/>
      <c r="B61" s="130"/>
      <c r="C61" s="130"/>
      <c r="D61" s="57" t="str">
        <f t="shared" si="2"/>
        <v xml:space="preserve"> /  / Klasse 2</v>
      </c>
      <c r="E61" s="131"/>
      <c r="F61" s="131"/>
      <c r="G61" s="131"/>
      <c r="H61" s="131"/>
      <c r="I61" s="131"/>
      <c r="J61" s="131"/>
      <c r="K61" s="131"/>
      <c r="L61" s="158"/>
      <c r="M61" s="131"/>
      <c r="N61" s="131"/>
      <c r="O61" s="132"/>
      <c r="P61" s="131"/>
    </row>
    <row r="62" spans="1:16">
      <c r="A62" s="130"/>
      <c r="B62" s="130"/>
      <c r="C62" s="130"/>
      <c r="D62" s="57" t="str">
        <f t="shared" si="2"/>
        <v xml:space="preserve"> /  / Klasse 2</v>
      </c>
      <c r="E62" s="131"/>
      <c r="F62" s="131"/>
      <c r="G62" s="131"/>
      <c r="H62" s="131"/>
      <c r="I62" s="131"/>
      <c r="J62" s="131"/>
      <c r="K62" s="131"/>
      <c r="L62" s="158"/>
      <c r="M62" s="131"/>
      <c r="N62" s="131"/>
      <c r="O62" s="132"/>
      <c r="P62" s="131"/>
    </row>
    <row r="63" spans="1:16">
      <c r="A63" s="130"/>
      <c r="B63" s="130"/>
      <c r="C63" s="130"/>
      <c r="D63" s="57" t="str">
        <f t="shared" si="2"/>
        <v xml:space="preserve"> /  / Klasse 2</v>
      </c>
      <c r="E63" s="131"/>
      <c r="F63" s="131"/>
      <c r="G63" s="131"/>
      <c r="H63" s="131"/>
      <c r="I63" s="131"/>
      <c r="J63" s="131"/>
      <c r="K63" s="131"/>
      <c r="L63" s="158"/>
      <c r="M63" s="131"/>
      <c r="N63" s="131"/>
      <c r="O63" s="132"/>
      <c r="P63" s="131"/>
    </row>
    <row r="64" spans="1:16">
      <c r="A64" s="130"/>
      <c r="B64" s="130"/>
      <c r="C64" s="130"/>
      <c r="D64" s="57" t="str">
        <f t="shared" si="2"/>
        <v xml:space="preserve"> /  / Klasse 2</v>
      </c>
      <c r="E64" s="131"/>
      <c r="F64" s="131"/>
      <c r="G64" s="131"/>
      <c r="H64" s="131"/>
      <c r="I64" s="131"/>
      <c r="J64" s="131"/>
      <c r="K64" s="131"/>
      <c r="L64" s="158"/>
      <c r="M64" s="131"/>
      <c r="N64" s="131"/>
      <c r="O64" s="132"/>
      <c r="P64" s="131"/>
    </row>
    <row r="65" spans="1:16">
      <c r="A65" s="130"/>
      <c r="B65" s="130"/>
      <c r="C65" s="130"/>
      <c r="D65" s="57" t="str">
        <f t="shared" si="2"/>
        <v xml:space="preserve"> /  / Klasse 2</v>
      </c>
      <c r="E65" s="131"/>
      <c r="F65" s="131"/>
      <c r="G65" s="131"/>
      <c r="H65" s="131"/>
      <c r="I65" s="131"/>
      <c r="J65" s="131"/>
      <c r="K65" s="131"/>
      <c r="L65" s="158"/>
      <c r="M65" s="131"/>
      <c r="N65" s="131"/>
      <c r="O65" s="132"/>
      <c r="P65" s="131"/>
    </row>
    <row r="66" spans="1:16">
      <c r="A66" s="130"/>
      <c r="B66" s="130"/>
      <c r="C66" s="130"/>
      <c r="D66" s="57" t="str">
        <f t="shared" si="2"/>
        <v xml:space="preserve"> /  / Klasse 2</v>
      </c>
      <c r="E66" s="131"/>
      <c r="F66" s="131"/>
      <c r="G66" s="131"/>
      <c r="H66" s="131"/>
      <c r="I66" s="131"/>
      <c r="J66" s="131"/>
      <c r="K66" s="131"/>
      <c r="L66" s="158"/>
      <c r="M66" s="131"/>
      <c r="N66" s="131"/>
      <c r="O66" s="132"/>
      <c r="P66" s="131"/>
    </row>
    <row r="67" spans="1:16">
      <c r="A67" s="130"/>
      <c r="B67" s="130"/>
      <c r="C67" s="130"/>
      <c r="D67" s="57" t="str">
        <f t="shared" si="2"/>
        <v xml:space="preserve"> /  / Klasse 2</v>
      </c>
      <c r="E67" s="131"/>
      <c r="F67" s="131"/>
      <c r="G67" s="131"/>
      <c r="H67" s="131"/>
      <c r="I67" s="131"/>
      <c r="J67" s="131"/>
      <c r="K67" s="131"/>
      <c r="L67" s="158"/>
      <c r="M67" s="131"/>
      <c r="N67" s="131"/>
      <c r="O67" s="132"/>
      <c r="P67" s="131"/>
    </row>
    <row r="68" spans="1:16">
      <c r="A68" s="130"/>
      <c r="B68" s="130"/>
      <c r="C68" s="130"/>
      <c r="D68" s="57" t="str">
        <f t="shared" si="2"/>
        <v xml:space="preserve"> /  / Klasse 2</v>
      </c>
      <c r="E68" s="131"/>
      <c r="F68" s="131"/>
      <c r="G68" s="131"/>
      <c r="H68" s="131"/>
      <c r="I68" s="131"/>
      <c r="J68" s="131"/>
      <c r="K68" s="131"/>
      <c r="L68" s="158"/>
      <c r="M68" s="131"/>
      <c r="N68" s="131"/>
      <c r="O68" s="132"/>
      <c r="P68" s="131"/>
    </row>
    <row r="69" spans="1:16">
      <c r="A69" s="130"/>
      <c r="B69" s="130"/>
      <c r="C69" s="130"/>
      <c r="D69" s="57" t="str">
        <f t="shared" si="2"/>
        <v xml:space="preserve"> /  / Klasse 2</v>
      </c>
      <c r="E69" s="131"/>
      <c r="F69" s="131"/>
      <c r="G69" s="131"/>
      <c r="H69" s="131"/>
      <c r="I69" s="131"/>
      <c r="J69" s="131"/>
      <c r="K69" s="131"/>
      <c r="L69" s="158"/>
      <c r="M69" s="131"/>
      <c r="N69" s="131"/>
      <c r="O69" s="132"/>
      <c r="P69" s="131"/>
    </row>
    <row r="70" spans="1:16" ht="20.25">
      <c r="A70" s="249" t="s">
        <v>99</v>
      </c>
      <c r="B70" s="249"/>
      <c r="C70" s="249"/>
      <c r="D70" s="249"/>
      <c r="E70" s="249"/>
      <c r="F70" s="249"/>
      <c r="O70" s="67" t="str">
        <f>IF(SUM('Liste Klasse 3'!H8:R25)=0,"Sortieren OK","KEIN Sortieren!")</f>
        <v>KEIN Sortieren!</v>
      </c>
    </row>
    <row r="71" spans="1:16">
      <c r="A71" s="12" t="s">
        <v>0</v>
      </c>
      <c r="B71" s="12" t="s">
        <v>50</v>
      </c>
      <c r="C71" s="12" t="s">
        <v>51</v>
      </c>
      <c r="D71" s="12" t="s">
        <v>176</v>
      </c>
      <c r="E71" s="54" t="s">
        <v>8</v>
      </c>
      <c r="F71" s="54" t="s">
        <v>11</v>
      </c>
      <c r="G71" s="54" t="s">
        <v>13</v>
      </c>
      <c r="H71" s="54" t="s">
        <v>16</v>
      </c>
      <c r="I71" s="54" t="s">
        <v>12</v>
      </c>
      <c r="J71" s="54" t="s">
        <v>17</v>
      </c>
      <c r="K71" s="54" t="s">
        <v>43</v>
      </c>
      <c r="L71" s="55" t="s">
        <v>19</v>
      </c>
      <c r="M71" s="54" t="s">
        <v>22</v>
      </c>
      <c r="N71" s="56" t="s">
        <v>18</v>
      </c>
      <c r="O71" s="58" t="s">
        <v>20</v>
      </c>
      <c r="P71" s="54" t="s">
        <v>21</v>
      </c>
    </row>
    <row r="72" spans="1:16">
      <c r="A72" s="130">
        <v>11</v>
      </c>
      <c r="B72" s="130"/>
      <c r="C72" s="130" t="s">
        <v>143</v>
      </c>
      <c r="D72" s="57" t="str">
        <f t="shared" ref="D72:D89" si="3">A72&amp;" / "&amp;B72&amp;" / Klasse 3"</f>
        <v>11 /  / Klasse 3</v>
      </c>
      <c r="E72" s="131" t="s">
        <v>291</v>
      </c>
      <c r="F72" s="131" t="s">
        <v>292</v>
      </c>
      <c r="G72" s="131" t="s">
        <v>293</v>
      </c>
      <c r="H72" s="131" t="s">
        <v>294</v>
      </c>
      <c r="I72" s="131" t="s">
        <v>295</v>
      </c>
      <c r="J72" s="131" t="s">
        <v>236</v>
      </c>
      <c r="K72" s="131">
        <v>57</v>
      </c>
      <c r="L72" s="158">
        <v>40329</v>
      </c>
      <c r="M72" s="131" t="s">
        <v>296</v>
      </c>
      <c r="N72" s="131"/>
      <c r="O72" s="132" t="s">
        <v>297</v>
      </c>
      <c r="P72" s="131" t="s">
        <v>298</v>
      </c>
    </row>
    <row r="73" spans="1:16">
      <c r="A73" s="130">
        <v>12</v>
      </c>
      <c r="B73" s="130"/>
      <c r="C73" s="130" t="s">
        <v>144</v>
      </c>
      <c r="D73" s="57" t="str">
        <f t="shared" si="3"/>
        <v>12 /  / Klasse 3</v>
      </c>
      <c r="E73" s="131" t="s">
        <v>299</v>
      </c>
      <c r="F73" s="131" t="s">
        <v>232</v>
      </c>
      <c r="G73" s="131" t="s">
        <v>233</v>
      </c>
      <c r="H73" s="131" t="s">
        <v>300</v>
      </c>
      <c r="I73" s="131" t="s">
        <v>235</v>
      </c>
      <c r="J73" s="131" t="s">
        <v>236</v>
      </c>
      <c r="K73" s="131">
        <v>49</v>
      </c>
      <c r="L73" s="158">
        <v>38801</v>
      </c>
      <c r="M73" s="131" t="s">
        <v>301</v>
      </c>
      <c r="N73" s="131"/>
      <c r="O73" s="132" t="s">
        <v>302</v>
      </c>
      <c r="P73" s="131" t="s">
        <v>303</v>
      </c>
    </row>
    <row r="74" spans="1:16">
      <c r="A74" s="130">
        <v>13</v>
      </c>
      <c r="B74" s="130"/>
      <c r="C74" s="130" t="s">
        <v>145</v>
      </c>
      <c r="D74" s="57" t="str">
        <f t="shared" si="3"/>
        <v>13 /  / Klasse 3</v>
      </c>
      <c r="E74" s="131" t="s">
        <v>304</v>
      </c>
      <c r="F74" s="131" t="s">
        <v>232</v>
      </c>
      <c r="G74" s="131" t="s">
        <v>233</v>
      </c>
      <c r="H74" s="131" t="s">
        <v>305</v>
      </c>
      <c r="I74" s="131" t="s">
        <v>306</v>
      </c>
      <c r="J74" s="131" t="s">
        <v>243</v>
      </c>
      <c r="K74" s="131">
        <v>30</v>
      </c>
      <c r="L74" s="158">
        <v>38977</v>
      </c>
      <c r="M74" s="131"/>
      <c r="N74" s="131"/>
      <c r="O74" s="132" t="s">
        <v>307</v>
      </c>
      <c r="P74" s="131" t="s">
        <v>308</v>
      </c>
    </row>
    <row r="75" spans="1:16">
      <c r="A75" s="130">
        <v>14</v>
      </c>
      <c r="B75" s="130"/>
      <c r="C75" s="130" t="s">
        <v>146</v>
      </c>
      <c r="D75" s="57" t="str">
        <f t="shared" si="3"/>
        <v>14 /  / Klasse 3</v>
      </c>
      <c r="E75" s="131" t="s">
        <v>309</v>
      </c>
      <c r="F75" s="131" t="s">
        <v>310</v>
      </c>
      <c r="G75" s="131" t="s">
        <v>233</v>
      </c>
      <c r="H75" s="131" t="s">
        <v>311</v>
      </c>
      <c r="I75" s="131" t="s">
        <v>312</v>
      </c>
      <c r="J75" s="131" t="s">
        <v>236</v>
      </c>
      <c r="K75" s="131">
        <v>54</v>
      </c>
      <c r="L75" s="158">
        <v>40713</v>
      </c>
      <c r="M75" s="131" t="s">
        <v>313</v>
      </c>
      <c r="N75" s="131"/>
      <c r="O75" s="132" t="s">
        <v>356</v>
      </c>
      <c r="P75" s="131" t="s">
        <v>314</v>
      </c>
    </row>
    <row r="76" spans="1:16">
      <c r="A76" s="130">
        <v>15</v>
      </c>
      <c r="B76" s="130"/>
      <c r="C76" s="130" t="s">
        <v>147</v>
      </c>
      <c r="D76" s="57" t="str">
        <f t="shared" si="3"/>
        <v>15 /  / Klasse 3</v>
      </c>
      <c r="E76" s="131" t="s">
        <v>315</v>
      </c>
      <c r="F76" s="131" t="s">
        <v>316</v>
      </c>
      <c r="G76" s="131" t="s">
        <v>233</v>
      </c>
      <c r="H76" s="131" t="s">
        <v>317</v>
      </c>
      <c r="I76" s="131" t="s">
        <v>261</v>
      </c>
      <c r="J76" s="131" t="s">
        <v>236</v>
      </c>
      <c r="K76" s="131">
        <v>53</v>
      </c>
      <c r="L76" s="158">
        <v>39569</v>
      </c>
      <c r="M76" s="131" t="s">
        <v>318</v>
      </c>
      <c r="N76" s="131"/>
      <c r="O76" s="132" t="s">
        <v>319</v>
      </c>
      <c r="P76" s="131" t="s">
        <v>320</v>
      </c>
    </row>
    <row r="77" spans="1:16">
      <c r="A77" s="130">
        <v>16</v>
      </c>
      <c r="B77" s="130"/>
      <c r="C77" s="130" t="s">
        <v>148</v>
      </c>
      <c r="D77" s="57" t="str">
        <f t="shared" si="3"/>
        <v>16 /  / Klasse 3</v>
      </c>
      <c r="E77" s="131" t="s">
        <v>321</v>
      </c>
      <c r="F77" s="131" t="s">
        <v>316</v>
      </c>
      <c r="G77" s="131" t="s">
        <v>233</v>
      </c>
      <c r="H77" s="131" t="s">
        <v>322</v>
      </c>
      <c r="I77" s="131" t="s">
        <v>323</v>
      </c>
      <c r="J77" s="131" t="s">
        <v>243</v>
      </c>
      <c r="K77" s="131">
        <v>29</v>
      </c>
      <c r="L77" s="158">
        <v>40913</v>
      </c>
      <c r="M77" s="131" t="s">
        <v>324</v>
      </c>
      <c r="N77" s="131"/>
      <c r="O77" s="132" t="s">
        <v>325</v>
      </c>
      <c r="P77" s="131" t="s">
        <v>326</v>
      </c>
    </row>
    <row r="78" spans="1:16">
      <c r="A78" s="130">
        <v>17</v>
      </c>
      <c r="B78" s="130"/>
      <c r="C78" s="130" t="s">
        <v>149</v>
      </c>
      <c r="D78" s="57" t="str">
        <f t="shared" si="3"/>
        <v>17 /  / Klasse 3</v>
      </c>
      <c r="E78" s="131" t="s">
        <v>327</v>
      </c>
      <c r="F78" s="131" t="s">
        <v>316</v>
      </c>
      <c r="G78" s="131" t="s">
        <v>233</v>
      </c>
      <c r="H78" s="131" t="s">
        <v>328</v>
      </c>
      <c r="I78" s="131" t="s">
        <v>235</v>
      </c>
      <c r="J78" s="131" t="s">
        <v>236</v>
      </c>
      <c r="K78" s="131">
        <v>54</v>
      </c>
      <c r="L78" s="158">
        <v>40073</v>
      </c>
      <c r="M78" s="131" t="s">
        <v>329</v>
      </c>
      <c r="N78" s="131"/>
      <c r="O78" s="132" t="s">
        <v>330</v>
      </c>
      <c r="P78" s="131" t="s">
        <v>331</v>
      </c>
    </row>
    <row r="79" spans="1:16">
      <c r="A79" s="130">
        <v>18</v>
      </c>
      <c r="B79" s="130"/>
      <c r="C79" s="130" t="s">
        <v>150</v>
      </c>
      <c r="D79" s="57" t="str">
        <f t="shared" si="3"/>
        <v>18 /  / Klasse 3</v>
      </c>
      <c r="E79" s="131" t="s">
        <v>291</v>
      </c>
      <c r="F79" s="131" t="s">
        <v>292</v>
      </c>
      <c r="G79" s="131" t="s">
        <v>293</v>
      </c>
      <c r="H79" s="131" t="s">
        <v>332</v>
      </c>
      <c r="I79" s="131" t="s">
        <v>312</v>
      </c>
      <c r="J79" s="131" t="s">
        <v>236</v>
      </c>
      <c r="K79" s="131">
        <v>58</v>
      </c>
      <c r="L79" s="158">
        <v>38862</v>
      </c>
      <c r="M79" s="131" t="s">
        <v>333</v>
      </c>
      <c r="N79" s="131"/>
      <c r="O79" s="132" t="s">
        <v>334</v>
      </c>
      <c r="P79" s="131" t="s">
        <v>335</v>
      </c>
    </row>
    <row r="80" spans="1:16">
      <c r="A80" s="130">
        <v>19</v>
      </c>
      <c r="B80" s="130"/>
      <c r="C80" s="130" t="s">
        <v>151</v>
      </c>
      <c r="D80" s="57" t="str">
        <f t="shared" si="3"/>
        <v>19 /  / Klasse 3</v>
      </c>
      <c r="E80" s="131" t="s">
        <v>336</v>
      </c>
      <c r="F80" s="131" t="s">
        <v>232</v>
      </c>
      <c r="G80" s="131" t="s">
        <v>233</v>
      </c>
      <c r="H80" s="131" t="s">
        <v>337</v>
      </c>
      <c r="I80" s="131" t="s">
        <v>235</v>
      </c>
      <c r="J80" s="131" t="s">
        <v>243</v>
      </c>
      <c r="K80" s="131">
        <v>52</v>
      </c>
      <c r="L80" s="158">
        <v>40342</v>
      </c>
      <c r="M80" s="131" t="s">
        <v>338</v>
      </c>
      <c r="N80" s="131"/>
      <c r="O80" s="132" t="s">
        <v>339</v>
      </c>
      <c r="P80" s="131" t="s">
        <v>340</v>
      </c>
    </row>
    <row r="81" spans="1:16">
      <c r="A81" s="130">
        <v>20</v>
      </c>
      <c r="B81" s="130"/>
      <c r="C81" s="130" t="s">
        <v>152</v>
      </c>
      <c r="D81" s="57" t="str">
        <f t="shared" si="3"/>
        <v>20 /  / Klasse 3</v>
      </c>
      <c r="E81" s="131" t="s">
        <v>299</v>
      </c>
      <c r="F81" s="131" t="s">
        <v>232</v>
      </c>
      <c r="G81" s="131" t="s">
        <v>233</v>
      </c>
      <c r="H81" s="131" t="s">
        <v>341</v>
      </c>
      <c r="I81" s="131" t="s">
        <v>235</v>
      </c>
      <c r="J81" s="131" t="s">
        <v>236</v>
      </c>
      <c r="K81" s="131">
        <v>52</v>
      </c>
      <c r="L81" s="158">
        <v>40342</v>
      </c>
      <c r="M81" s="131" t="s">
        <v>342</v>
      </c>
      <c r="N81" s="131"/>
      <c r="O81" s="132" t="s">
        <v>343</v>
      </c>
      <c r="P81" s="131" t="s">
        <v>344</v>
      </c>
    </row>
    <row r="82" spans="1:16">
      <c r="A82" s="130">
        <v>21</v>
      </c>
      <c r="B82" s="130"/>
      <c r="C82" s="130" t="s">
        <v>153</v>
      </c>
      <c r="D82" s="57" t="str">
        <f t="shared" si="3"/>
        <v>21 /  / Klasse 3</v>
      </c>
      <c r="E82" s="131" t="s">
        <v>315</v>
      </c>
      <c r="F82" s="131" t="s">
        <v>316</v>
      </c>
      <c r="G82" s="131" t="s">
        <v>233</v>
      </c>
      <c r="H82" s="131" t="s">
        <v>345</v>
      </c>
      <c r="I82" s="131" t="s">
        <v>261</v>
      </c>
      <c r="J82" s="131" t="s">
        <v>236</v>
      </c>
      <c r="K82" s="131">
        <v>52</v>
      </c>
      <c r="L82" s="158">
        <v>41554</v>
      </c>
      <c r="M82" s="131" t="s">
        <v>346</v>
      </c>
      <c r="N82" s="131"/>
      <c r="O82" s="132" t="s">
        <v>347</v>
      </c>
      <c r="P82" s="131" t="s">
        <v>348</v>
      </c>
    </row>
    <row r="83" spans="1:16">
      <c r="A83" s="130"/>
      <c r="B83" s="130"/>
      <c r="C83" s="130"/>
      <c r="D83" s="57" t="str">
        <f t="shared" si="3"/>
        <v xml:space="preserve"> /  / Klasse 3</v>
      </c>
      <c r="E83" s="131"/>
      <c r="F83" s="131"/>
      <c r="G83" s="131"/>
      <c r="H83" s="131"/>
      <c r="I83" s="131"/>
      <c r="J83" s="131"/>
      <c r="K83" s="131"/>
      <c r="L83" s="158"/>
      <c r="M83" s="131"/>
      <c r="N83" s="131"/>
      <c r="O83" s="132"/>
      <c r="P83" s="131"/>
    </row>
    <row r="84" spans="1:16">
      <c r="A84" s="130"/>
      <c r="B84" s="130"/>
      <c r="C84" s="130"/>
      <c r="D84" s="57" t="str">
        <f t="shared" si="3"/>
        <v xml:space="preserve"> /  / Klasse 3</v>
      </c>
      <c r="E84" s="131"/>
      <c r="F84" s="131"/>
      <c r="G84" s="131"/>
      <c r="H84" s="131"/>
      <c r="I84" s="131"/>
      <c r="J84" s="131"/>
      <c r="K84" s="131"/>
      <c r="L84" s="158"/>
      <c r="M84" s="131"/>
      <c r="N84" s="131"/>
      <c r="O84" s="132"/>
      <c r="P84" s="131"/>
    </row>
    <row r="85" spans="1:16">
      <c r="A85" s="130"/>
      <c r="B85" s="130"/>
      <c r="C85" s="130"/>
      <c r="D85" s="57" t="str">
        <f t="shared" si="3"/>
        <v xml:space="preserve"> /  / Klasse 3</v>
      </c>
      <c r="E85" s="131"/>
      <c r="F85" s="131"/>
      <c r="G85" s="131"/>
      <c r="H85" s="131"/>
      <c r="I85" s="131"/>
      <c r="J85" s="131"/>
      <c r="K85" s="131"/>
      <c r="L85" s="158"/>
      <c r="M85" s="131"/>
      <c r="N85" s="131"/>
      <c r="O85" s="132"/>
      <c r="P85" s="131"/>
    </row>
    <row r="86" spans="1:16">
      <c r="A86" s="130"/>
      <c r="B86" s="130"/>
      <c r="C86" s="130"/>
      <c r="D86" s="57" t="str">
        <f t="shared" si="3"/>
        <v xml:space="preserve"> /  / Klasse 3</v>
      </c>
      <c r="E86" s="131"/>
      <c r="F86" s="131"/>
      <c r="G86" s="131"/>
      <c r="H86" s="131"/>
      <c r="I86" s="131"/>
      <c r="J86" s="131"/>
      <c r="K86" s="131"/>
      <c r="L86" s="158"/>
      <c r="M86" s="131"/>
      <c r="N86" s="131"/>
      <c r="O86" s="132"/>
      <c r="P86" s="131"/>
    </row>
    <row r="87" spans="1:16">
      <c r="A87" s="130"/>
      <c r="B87" s="130"/>
      <c r="C87" s="130"/>
      <c r="D87" s="57" t="str">
        <f t="shared" si="3"/>
        <v xml:space="preserve"> /  / Klasse 3</v>
      </c>
      <c r="E87" s="131"/>
      <c r="F87" s="131"/>
      <c r="G87" s="131"/>
      <c r="H87" s="131"/>
      <c r="I87" s="131"/>
      <c r="J87" s="131"/>
      <c r="K87" s="131"/>
      <c r="L87" s="158"/>
      <c r="M87" s="131"/>
      <c r="N87" s="131"/>
      <c r="O87" s="132"/>
      <c r="P87" s="131"/>
    </row>
    <row r="88" spans="1:16">
      <c r="A88" s="130"/>
      <c r="B88" s="130"/>
      <c r="C88" s="130"/>
      <c r="D88" s="57" t="str">
        <f t="shared" si="3"/>
        <v xml:space="preserve"> /  / Klasse 3</v>
      </c>
      <c r="E88" s="131"/>
      <c r="F88" s="131"/>
      <c r="G88" s="131"/>
      <c r="H88" s="131"/>
      <c r="I88" s="131"/>
      <c r="J88" s="131"/>
      <c r="K88" s="131"/>
      <c r="L88" s="158"/>
      <c r="M88" s="131"/>
      <c r="N88" s="131"/>
      <c r="O88" s="132"/>
      <c r="P88" s="131"/>
    </row>
    <row r="89" spans="1:16">
      <c r="A89" s="130"/>
      <c r="B89" s="130"/>
      <c r="C89" s="130"/>
      <c r="D89" s="57" t="str">
        <f t="shared" si="3"/>
        <v xml:space="preserve"> /  / Klasse 3</v>
      </c>
      <c r="E89" s="131"/>
      <c r="F89" s="131"/>
      <c r="G89" s="131"/>
      <c r="H89" s="131"/>
      <c r="I89" s="131"/>
      <c r="J89" s="131"/>
      <c r="K89" s="131"/>
      <c r="L89" s="158"/>
      <c r="M89" s="131"/>
      <c r="N89" s="131"/>
      <c r="O89" s="132"/>
      <c r="P89" s="131"/>
    </row>
  </sheetData>
  <sheetProtection password="C900" sheet="1" objects="1" scenarios="1"/>
  <sortState ref="A12:P29">
    <sortCondition ref="B12"/>
  </sortState>
  <mergeCells count="26">
    <mergeCell ref="C5:G5"/>
    <mergeCell ref="C6:G6"/>
    <mergeCell ref="A1:P1"/>
    <mergeCell ref="A2:P2"/>
    <mergeCell ref="E4:G4"/>
    <mergeCell ref="A4:D4"/>
    <mergeCell ref="A5:B5"/>
    <mergeCell ref="A6:B6"/>
    <mergeCell ref="N5:O5"/>
    <mergeCell ref="N6:O6"/>
    <mergeCell ref="I5:M5"/>
    <mergeCell ref="I6:M6"/>
    <mergeCell ref="I4:M4"/>
    <mergeCell ref="N4:O4"/>
    <mergeCell ref="A70:F70"/>
    <mergeCell ref="A10:F10"/>
    <mergeCell ref="A30:F30"/>
    <mergeCell ref="A50:F50"/>
    <mergeCell ref="A8:B8"/>
    <mergeCell ref="I7:M7"/>
    <mergeCell ref="N8:O8"/>
    <mergeCell ref="C8:G8"/>
    <mergeCell ref="A7:B7"/>
    <mergeCell ref="N7:O7"/>
    <mergeCell ref="C7:G7"/>
    <mergeCell ref="I8:M8"/>
  </mergeCells>
  <phoneticPr fontId="0" type="noConversion"/>
  <conditionalFormatting sqref="O10">
    <cfRule type="cellIs" dxfId="12" priority="4" stopIfTrue="1" operator="equal">
      <formula>"KEIN Sortieren!"</formula>
    </cfRule>
  </conditionalFormatting>
  <conditionalFormatting sqref="O30">
    <cfRule type="cellIs" dxfId="11" priority="3" stopIfTrue="1" operator="equal">
      <formula>"KEIN Sortieren!"</formula>
    </cfRule>
  </conditionalFormatting>
  <conditionalFormatting sqref="O50">
    <cfRule type="cellIs" dxfId="10" priority="2" stopIfTrue="1" operator="equal">
      <formula>"KEIN Sortieren!"</formula>
    </cfRule>
  </conditionalFormatting>
  <conditionalFormatting sqref="O70">
    <cfRule type="cellIs" dxfId="9" priority="1" stopIfTrue="1" operator="equal">
      <formula>"KEIN Sortieren!"</formula>
    </cfRule>
  </conditionalFormatting>
  <printOptions horizontalCentered="1"/>
  <pageMargins left="0.59055118110236227" right="0.59055118110236227" top="0.59055118110236227" bottom="0.78740157480314965" header="0.19685039370078741" footer="0.39370078740157483"/>
  <pageSetup paperSize="9" scale="66" fitToHeight="0" orientation="landscape" r:id="rId1"/>
  <headerFooter alignWithMargins="0">
    <oddFooter>&amp;LVorlage: HSVRM / Sören Marquardt
&amp;D/&amp;T&amp;C&amp;F
&amp;A&amp;RSeite: 
&amp;P/&amp;N</oddFooter>
  </headerFooter>
  <rowBreaks count="1" manualBreakCount="1">
    <brk id="49" max="15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4">
    <pageSetUpPr fitToPage="1"/>
  </sheetPr>
  <dimension ref="A1:E39"/>
  <sheetViews>
    <sheetView topLeftCell="A13" zoomScaleNormal="100" workbookViewId="0">
      <selection sqref="A1:E1"/>
    </sheetView>
  </sheetViews>
  <sheetFormatPr baseColWidth="10" defaultRowHeight="12.75"/>
  <cols>
    <col min="1" max="1" width="30.7109375" style="36" customWidth="1"/>
    <col min="2" max="5" width="15.7109375" style="36" customWidth="1"/>
    <col min="6" max="16384" width="11.42578125" style="36"/>
  </cols>
  <sheetData>
    <row r="1" spans="1:5" s="60" customFormat="1" ht="80.099999999999994" customHeight="1">
      <c r="A1" s="278" t="s">
        <v>187</v>
      </c>
      <c r="B1" s="279"/>
      <c r="C1" s="279"/>
      <c r="D1" s="279"/>
      <c r="E1" s="280"/>
    </row>
    <row r="2" spans="1:5" s="47" customFormat="1" ht="5.0999999999999996" customHeight="1"/>
    <row r="3" spans="1:5" s="60" customFormat="1" ht="24" customHeight="1">
      <c r="A3" s="59" t="s">
        <v>70</v>
      </c>
      <c r="B3" s="69" t="str">
        <f>IF(Dateneingabe!P7="","",Dateneingabe!P7)</f>
        <v>&lt;Pr.-Nr.&gt;</v>
      </c>
      <c r="C3" s="217" t="s">
        <v>218</v>
      </c>
      <c r="D3" s="218" t="s">
        <v>71</v>
      </c>
      <c r="E3" s="69" t="str">
        <f>Dateneingabe!P5</f>
        <v>23704</v>
      </c>
    </row>
    <row r="4" spans="1:5" s="47" customFormat="1" ht="5.0999999999999996" customHeight="1"/>
    <row r="5" spans="1:5" s="60" customFormat="1" ht="24" customHeight="1">
      <c r="A5" s="59" t="s">
        <v>11</v>
      </c>
      <c r="B5" s="271" t="str">
        <f>Dateneingabe!C5</f>
        <v>VSG Offenbach</v>
      </c>
      <c r="C5" s="272"/>
      <c r="D5" s="272"/>
      <c r="E5" s="273"/>
    </row>
    <row r="6" spans="1:5" ht="5.0999999999999996" customHeight="1">
      <c r="B6" s="51"/>
      <c r="C6" s="51"/>
      <c r="D6" s="51"/>
      <c r="E6" s="51"/>
    </row>
    <row r="7" spans="1:5" s="60" customFormat="1" ht="24" customHeight="1">
      <c r="A7" s="59" t="s">
        <v>72</v>
      </c>
      <c r="B7" s="267">
        <f>Dateneingabe!C7</f>
        <v>42239</v>
      </c>
      <c r="C7" s="268"/>
      <c r="D7" s="218" t="s">
        <v>73</v>
      </c>
      <c r="E7" s="68" t="str">
        <f>Dateneingabe!P6</f>
        <v>KG 4</v>
      </c>
    </row>
    <row r="8" spans="1:5" ht="5.0999999999999996" customHeight="1">
      <c r="B8" s="76"/>
      <c r="E8" s="61"/>
    </row>
    <row r="9" spans="1:5" s="60" customFormat="1" ht="24" customHeight="1">
      <c r="A9" s="59" t="s">
        <v>74</v>
      </c>
      <c r="B9" s="271" t="str">
        <f>IF(Dateneingabe!I4="","",Dateneingabe!I4)</f>
        <v>Conny Hupka</v>
      </c>
      <c r="C9" s="272"/>
      <c r="D9" s="272"/>
      <c r="E9" s="273"/>
    </row>
    <row r="10" spans="1:5" s="60" customFormat="1" ht="24" customHeight="1">
      <c r="A10" s="59" t="s">
        <v>75</v>
      </c>
      <c r="B10" s="271" t="str">
        <f>IF(Dateneingabe!C8="","",Dateneingabe!C8)</f>
        <v>Michael Rusch</v>
      </c>
      <c r="C10" s="272"/>
      <c r="D10" s="272"/>
      <c r="E10" s="273"/>
    </row>
    <row r="11" spans="1:5" s="60" customFormat="1" ht="24" customHeight="1">
      <c r="A11" s="59" t="s">
        <v>76</v>
      </c>
      <c r="B11" s="271" t="str">
        <f>IF(Dateneingabe!I5="","",Dateneingabe!I5)</f>
        <v>Sylvia Brügge</v>
      </c>
      <c r="C11" s="272"/>
      <c r="D11" s="272"/>
      <c r="E11" s="273"/>
    </row>
    <row r="12" spans="1:5" s="60" customFormat="1" ht="24" customHeight="1">
      <c r="A12" s="59" t="s">
        <v>77</v>
      </c>
      <c r="B12" s="271" t="str">
        <f>IF(Dateneingabe!I6="","",Dateneingabe!I6)</f>
        <v>Sylvia Brügge</v>
      </c>
      <c r="C12" s="272"/>
      <c r="D12" s="272"/>
      <c r="E12" s="273"/>
    </row>
    <row r="13" spans="1:5" s="60" customFormat="1" ht="24" customHeight="1">
      <c r="A13" s="59" t="s">
        <v>78</v>
      </c>
      <c r="B13" s="271" t="str">
        <f>IF(Dateneingabe!I7="","",Dateneingabe!I7)</f>
        <v>Ronald Bacher</v>
      </c>
      <c r="C13" s="272"/>
      <c r="D13" s="272"/>
      <c r="E13" s="273"/>
    </row>
    <row r="14" spans="1:5" s="60" customFormat="1" ht="24" customHeight="1">
      <c r="A14" s="59" t="s">
        <v>79</v>
      </c>
      <c r="B14" s="271" t="str">
        <f>IF(Dateneingabe!I8="","",Dateneingabe!I8)</f>
        <v>Ronald Bacher</v>
      </c>
      <c r="C14" s="272"/>
      <c r="D14" s="272"/>
      <c r="E14" s="273"/>
    </row>
    <row r="15" spans="1:5" s="47" customFormat="1" ht="5.0999999999999996" customHeight="1"/>
    <row r="16" spans="1:5" ht="24" customHeight="1">
      <c r="A16" s="62" t="s">
        <v>80</v>
      </c>
      <c r="B16" s="63" t="s">
        <v>81</v>
      </c>
      <c r="C16" s="63" t="s">
        <v>82</v>
      </c>
      <c r="D16" s="63" t="s">
        <v>83</v>
      </c>
      <c r="E16" s="63" t="s">
        <v>84</v>
      </c>
    </row>
    <row r="17" spans="1:5" ht="24" customHeight="1">
      <c r="A17" s="154" t="s">
        <v>85</v>
      </c>
      <c r="B17" s="65">
        <f>COUNTIF('Liste Beginner'!T8:T25,"V")</f>
        <v>3</v>
      </c>
      <c r="C17" s="65">
        <f>COUNTIF('Liste Klasse 1'!T8:T25,"V")</f>
        <v>1</v>
      </c>
      <c r="D17" s="65">
        <f>COUNTIF('Liste Klasse 2'!T8:T25,"V")</f>
        <v>3</v>
      </c>
      <c r="E17" s="65">
        <f>COUNTIF('Liste Klasse 3'!T8:T25,"V")</f>
        <v>5</v>
      </c>
    </row>
    <row r="18" spans="1:5" ht="24" customHeight="1">
      <c r="A18" s="154" t="s">
        <v>86</v>
      </c>
      <c r="B18" s="65">
        <f>COUNTIF('Liste Beginner'!T8:T25,"SG")</f>
        <v>0</v>
      </c>
      <c r="C18" s="65">
        <f>COUNTIF('Liste Klasse 1'!T8:T25,"SG")</f>
        <v>0</v>
      </c>
      <c r="D18" s="65">
        <f>COUNTIF('Liste Klasse 2'!T8:T25,"SG")</f>
        <v>3</v>
      </c>
      <c r="E18" s="65">
        <f>COUNTIF('Liste Klasse 3'!T8:T25,"SG")</f>
        <v>2</v>
      </c>
    </row>
    <row r="19" spans="1:5" ht="24" customHeight="1">
      <c r="A19" s="154" t="s">
        <v>87</v>
      </c>
      <c r="B19" s="65">
        <f>COUNTIF('Liste Beginner'!T8:T25,"G")</f>
        <v>0</v>
      </c>
      <c r="C19" s="65">
        <f>COUNTIF('Liste Klasse 1'!T8:T25,"G")</f>
        <v>0</v>
      </c>
      <c r="D19" s="65">
        <f>COUNTIF('Liste Klasse 2'!T8:T25,"G")</f>
        <v>0</v>
      </c>
      <c r="E19" s="65">
        <f>COUNTIF('Liste Klasse 3'!T8:T25,"G")</f>
        <v>3</v>
      </c>
    </row>
    <row r="20" spans="1:5" ht="24" customHeight="1">
      <c r="A20" s="154" t="s">
        <v>88</v>
      </c>
      <c r="B20" s="65">
        <f>COUNTIF('Liste Beginner'!T8:T25,"NB")</f>
        <v>0</v>
      </c>
      <c r="C20" s="65">
        <f>COUNTIF('Liste Klasse 1'!T8:T25,"NB")</f>
        <v>0</v>
      </c>
      <c r="D20" s="65">
        <f>COUNTIF('Liste Klasse 2'!T8:T25,"NB")</f>
        <v>0</v>
      </c>
      <c r="E20" s="65">
        <f>COUNTIF('Liste Klasse 3'!T8:T25,"NB")</f>
        <v>0</v>
      </c>
    </row>
    <row r="21" spans="1:5" ht="24" customHeight="1">
      <c r="A21" s="154" t="s">
        <v>184</v>
      </c>
      <c r="B21" s="65">
        <f>COUNTIF('Liste Beginner'!U8:U25,"DIS")</f>
        <v>0</v>
      </c>
      <c r="C21" s="65">
        <f>COUNTIF('Liste Klasse 1'!U8:U25,"DIS")</f>
        <v>0</v>
      </c>
      <c r="D21" s="65">
        <f>COUNTIF('Liste Klasse 2'!U8:U25,"DIS")</f>
        <v>0</v>
      </c>
      <c r="E21" s="65">
        <f>COUNTIF('Liste Klasse 3'!U8:U25,"DIS")</f>
        <v>0</v>
      </c>
    </row>
    <row r="22" spans="1:5" s="47" customFormat="1" ht="5.0999999999999996" customHeight="1"/>
    <row r="23" spans="1:5" ht="24" customHeight="1">
      <c r="A23" s="64" t="s">
        <v>7</v>
      </c>
      <c r="B23" s="66">
        <f>SUM(B17:B20)</f>
        <v>3</v>
      </c>
      <c r="C23" s="66">
        <f t="shared" ref="C23:E23" si="0">SUM(C17:C20)</f>
        <v>1</v>
      </c>
      <c r="D23" s="66">
        <f t="shared" si="0"/>
        <v>6</v>
      </c>
      <c r="E23" s="66">
        <f t="shared" si="0"/>
        <v>10</v>
      </c>
    </row>
    <row r="24" spans="1:5" ht="5.0999999999999996" customHeight="1">
      <c r="A24" s="220"/>
      <c r="B24" s="47"/>
      <c r="C24" s="47"/>
      <c r="D24" s="47"/>
      <c r="E24" s="47"/>
    </row>
    <row r="25" spans="1:5">
      <c r="A25" s="281" t="s">
        <v>89</v>
      </c>
      <c r="B25" s="281"/>
      <c r="C25" s="281"/>
      <c r="D25" s="281"/>
      <c r="E25" s="281"/>
    </row>
    <row r="26" spans="1:5">
      <c r="A26" s="282" t="s">
        <v>221</v>
      </c>
      <c r="B26" s="281"/>
      <c r="C26" s="281"/>
      <c r="D26" s="281"/>
      <c r="E26" s="281"/>
    </row>
    <row r="27" spans="1:5">
      <c r="A27" s="281" t="s">
        <v>90</v>
      </c>
      <c r="B27" s="281"/>
      <c r="C27" s="281"/>
      <c r="D27" s="281"/>
      <c r="E27" s="281"/>
    </row>
    <row r="28" spans="1:5">
      <c r="A28" s="281" t="s">
        <v>91</v>
      </c>
      <c r="B28" s="281"/>
      <c r="C28" s="281"/>
      <c r="D28" s="281"/>
      <c r="E28" s="281"/>
    </row>
    <row r="29" spans="1:5">
      <c r="A29" s="281" t="s">
        <v>92</v>
      </c>
      <c r="B29" s="281"/>
      <c r="C29" s="281"/>
      <c r="D29" s="281"/>
      <c r="E29" s="281"/>
    </row>
    <row r="30" spans="1:5">
      <c r="A30" s="281" t="s">
        <v>93</v>
      </c>
      <c r="B30" s="281"/>
      <c r="C30" s="281"/>
      <c r="D30" s="281"/>
      <c r="E30" s="281"/>
    </row>
    <row r="31" spans="1:5">
      <c r="A31" s="283" t="s">
        <v>222</v>
      </c>
      <c r="B31" s="284"/>
      <c r="C31" s="284"/>
      <c r="D31" s="284"/>
      <c r="E31" s="284"/>
    </row>
    <row r="32" spans="1:5" ht="5.0999999999999996" customHeight="1">
      <c r="A32" s="219"/>
      <c r="B32" s="76"/>
      <c r="C32" s="76"/>
      <c r="D32" s="76"/>
      <c r="E32" s="76"/>
    </row>
    <row r="33" spans="1:5" ht="24" customHeight="1">
      <c r="A33" s="13" t="s">
        <v>219</v>
      </c>
      <c r="B33" s="216">
        <f>B23*Dateneingabe!P4</f>
        <v>3</v>
      </c>
      <c r="C33" s="216">
        <f>C23*Dateneingabe!P4</f>
        <v>1</v>
      </c>
      <c r="D33" s="216">
        <f>D23*Dateneingabe!P4</f>
        <v>6</v>
      </c>
      <c r="E33" s="216">
        <f>E23*Dateneingabe!P4</f>
        <v>10</v>
      </c>
    </row>
    <row r="34" spans="1:5" ht="24" customHeight="1">
      <c r="A34" s="275" t="s">
        <v>220</v>
      </c>
      <c r="B34" s="276"/>
      <c r="C34" s="276"/>
      <c r="D34" s="277"/>
      <c r="E34" s="216">
        <f>SUM(B33:E33)</f>
        <v>20</v>
      </c>
    </row>
    <row r="35" spans="1:5" s="47" customFormat="1" ht="5.0999999999999996" customHeight="1"/>
    <row r="36" spans="1:5" ht="35.1" customHeight="1">
      <c r="A36" s="269" t="s">
        <v>94</v>
      </c>
      <c r="B36" s="270"/>
      <c r="C36" s="271"/>
      <c r="D36" s="272"/>
      <c r="E36" s="273"/>
    </row>
    <row r="37" spans="1:5" ht="35.1" customHeight="1">
      <c r="A37" s="269" t="s">
        <v>95</v>
      </c>
      <c r="B37" s="270"/>
      <c r="C37" s="271"/>
      <c r="D37" s="272"/>
      <c r="E37" s="273"/>
    </row>
    <row r="39" spans="1:5">
      <c r="A39" s="274" t="str">
        <f>'Hinweise - bitte beachten!!!'!A1:A1&amp;" "&amp;'Hinweise - bitte beachten!!!'!A2:A2</f>
        <v>HSVRM Obedience Auswertung - Version 2013 v4.2 erstellt von Sören Marquardt für den Hundesportverband Rhein-Main (HSVRM)</v>
      </c>
      <c r="B39" s="274"/>
      <c r="C39" s="274"/>
      <c r="D39" s="274"/>
      <c r="E39" s="274"/>
    </row>
  </sheetData>
  <sheetProtection password="C900" sheet="1" objects="1" scenarios="1"/>
  <mergeCells count="22">
    <mergeCell ref="A1:E1"/>
    <mergeCell ref="A25:E25"/>
    <mergeCell ref="A26:E26"/>
    <mergeCell ref="A27:E27"/>
    <mergeCell ref="C36:E36"/>
    <mergeCell ref="A28:E28"/>
    <mergeCell ref="B5:E5"/>
    <mergeCell ref="A31:E31"/>
    <mergeCell ref="B13:E13"/>
    <mergeCell ref="B14:E14"/>
    <mergeCell ref="A29:E29"/>
    <mergeCell ref="A30:E30"/>
    <mergeCell ref="B9:E9"/>
    <mergeCell ref="B10:E10"/>
    <mergeCell ref="B11:E11"/>
    <mergeCell ref="B12:E12"/>
    <mergeCell ref="B7:C7"/>
    <mergeCell ref="A36:B36"/>
    <mergeCell ref="A37:B37"/>
    <mergeCell ref="C37:E37"/>
    <mergeCell ref="A39:E39"/>
    <mergeCell ref="A34:D34"/>
  </mergeCells>
  <phoneticPr fontId="0" type="noConversion"/>
  <printOptions horizontalCentered="1"/>
  <pageMargins left="0.59055118110236227" right="0.59055118110236227" top="0.59055118110236227" bottom="0.78740157480314965" header="0.19685039370078741" footer="0.39370078740157483"/>
  <pageSetup paperSize="9" scale="97" fitToHeight="0" orientation="portrait" r:id="rId1"/>
  <headerFooter alignWithMargins="0">
    <oddFooter>&amp;L&amp;8Vorlage: HSVRM / Sören Marquardt
&amp;D/&amp;T&amp;C&amp;8&amp;F
&amp;A&amp;R&amp;8Seite: 
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6">
    <pageSetUpPr fitToPage="1"/>
  </sheetPr>
  <dimension ref="A1:J29"/>
  <sheetViews>
    <sheetView showGridLines="0" zoomScaleNormal="100" workbookViewId="0">
      <pane ySplit="9" topLeftCell="A10" activePane="bottomLeft" state="frozen"/>
      <selection activeCell="A14" sqref="A14"/>
      <selection pane="bottomLeft" activeCell="A6" sqref="A6:B6"/>
    </sheetView>
  </sheetViews>
  <sheetFormatPr baseColWidth="10" defaultRowHeight="12.75"/>
  <cols>
    <col min="1" max="1" width="3.85546875" style="36" customWidth="1"/>
    <col min="2" max="2" width="5.7109375" style="36" customWidth="1"/>
    <col min="3" max="3" width="10.7109375" style="36" customWidth="1"/>
    <col min="4" max="7" width="12" style="36" customWidth="1"/>
    <col min="8" max="10" width="8.7109375" style="36" customWidth="1"/>
    <col min="11" max="16384" width="11.42578125" style="36"/>
  </cols>
  <sheetData>
    <row r="1" spans="1:10" ht="30">
      <c r="A1" s="305" t="str">
        <f>"HSVRM Richterblatt Obedience: "&amp;RIGHT(A8,8)</f>
        <v>HSVRM Richterblatt Obedience: Klasse 3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0">
      <c r="A2" s="331" t="s">
        <v>34</v>
      </c>
      <c r="B2" s="331"/>
      <c r="C2" s="78" t="s">
        <v>33</v>
      </c>
      <c r="D2" s="310" t="str">
        <f>VLOOKUP($A$3,Dateneingabe!A11:P89,5,FALSE)</f>
        <v>Sylvia Brügge</v>
      </c>
      <c r="E2" s="311"/>
      <c r="F2" s="311"/>
      <c r="G2" s="312"/>
      <c r="H2" s="327" t="str">
        <f>Dateneingabe!C6</f>
        <v xml:space="preserve">Vereinsprüfung </v>
      </c>
      <c r="I2" s="327"/>
      <c r="J2" s="328"/>
    </row>
    <row r="3" spans="1:10" ht="13.5" customHeight="1">
      <c r="A3" s="319">
        <v>21</v>
      </c>
      <c r="B3" s="320"/>
      <c r="C3" s="61" t="s">
        <v>11</v>
      </c>
      <c r="D3" s="313" t="str">
        <f>VLOOKUP($A$3,Dateneingabe!A11:P89,6,FALSE)</f>
        <v>HSV Sprendlingen</v>
      </c>
      <c r="E3" s="314"/>
      <c r="F3" s="314"/>
      <c r="G3" s="315"/>
      <c r="H3" s="329" t="str">
        <f>Dateneingabe!C5</f>
        <v>VSG Offenbach</v>
      </c>
      <c r="I3" s="329"/>
      <c r="J3" s="330"/>
    </row>
    <row r="4" spans="1:10" ht="12.75" customHeight="1">
      <c r="A4" s="321"/>
      <c r="B4" s="322"/>
      <c r="C4" s="61" t="s">
        <v>16</v>
      </c>
      <c r="D4" s="313" t="str">
        <f>VLOOKUP($A$3,Dateneingabe!A11:P89,8,FALSE)</f>
        <v>Wildsong's Outrun my Gun</v>
      </c>
      <c r="E4" s="314"/>
      <c r="F4" s="314"/>
      <c r="G4" s="315"/>
      <c r="H4" s="323" t="s">
        <v>35</v>
      </c>
      <c r="I4" s="323"/>
      <c r="J4" s="324"/>
    </row>
    <row r="5" spans="1:10" ht="12.75" customHeight="1">
      <c r="A5" s="321"/>
      <c r="B5" s="322"/>
      <c r="C5" s="61" t="s">
        <v>12</v>
      </c>
      <c r="D5" s="313" t="str">
        <f>VLOOKUP($A$3,Dateneingabe!A11:P89,9,FALSE)</f>
        <v>Austr. Shepherd</v>
      </c>
      <c r="E5" s="314"/>
      <c r="F5" s="314"/>
      <c r="G5" s="315"/>
      <c r="H5" s="298">
        <f>Dateneingabe!C7</f>
        <v>42239</v>
      </c>
      <c r="I5" s="298"/>
      <c r="J5" s="299"/>
    </row>
    <row r="6" spans="1:10" ht="12.75" customHeight="1">
      <c r="A6" s="302">
        <f>VLOOKUP($A$3,Dateneingabe!A11:P89,2,FALSE)</f>
        <v>0</v>
      </c>
      <c r="B6" s="302"/>
      <c r="C6" s="61" t="s">
        <v>43</v>
      </c>
      <c r="D6" s="313">
        <f>VLOOKUP($A$3,Dateneingabe!A11:P89,11,FALSE)</f>
        <v>52</v>
      </c>
      <c r="E6" s="314"/>
      <c r="F6" s="314"/>
      <c r="G6" s="315"/>
      <c r="H6" s="323" t="s">
        <v>2</v>
      </c>
      <c r="I6" s="323"/>
      <c r="J6" s="324"/>
    </row>
    <row r="7" spans="1:10" ht="12.75" customHeight="1">
      <c r="A7" s="300" t="str">
        <f>"Gruppe: "&amp;VLOOKUP($A$3,Dateneingabe!A11:P89,3,FALSE)</f>
        <v>Gruppe: K5</v>
      </c>
      <c r="B7" s="301"/>
      <c r="C7" s="61" t="s">
        <v>19</v>
      </c>
      <c r="D7" s="316">
        <f>VLOOKUP($A$3,Dateneingabe!A11:P89,12,FALSE)</f>
        <v>41554</v>
      </c>
      <c r="E7" s="317"/>
      <c r="F7" s="317"/>
      <c r="G7" s="318"/>
      <c r="H7" s="325" t="str">
        <f>Dateneingabe!I4</f>
        <v>Conny Hupka</v>
      </c>
      <c r="I7" s="325"/>
      <c r="J7" s="326"/>
    </row>
    <row r="8" spans="1:10">
      <c r="A8" s="306" t="str">
        <f>VLOOKUP($A$3,Dateneingabe!A11:P89,4,FALSE)</f>
        <v>21 /  / Klasse 3</v>
      </c>
      <c r="B8" s="306"/>
      <c r="C8" s="306"/>
      <c r="D8" s="306"/>
      <c r="E8" s="306"/>
      <c r="F8" s="306"/>
      <c r="G8" s="306"/>
      <c r="H8" s="306"/>
      <c r="I8" s="306"/>
      <c r="J8" s="306"/>
    </row>
    <row r="9" spans="1:10">
      <c r="A9" s="13" t="s">
        <v>0</v>
      </c>
      <c r="B9" s="303" t="s">
        <v>3</v>
      </c>
      <c r="C9" s="304"/>
      <c r="D9" s="307" t="s">
        <v>39</v>
      </c>
      <c r="E9" s="308"/>
      <c r="F9" s="308"/>
      <c r="G9" s="309"/>
      <c r="H9" s="225" t="s">
        <v>26</v>
      </c>
      <c r="I9" s="35" t="s">
        <v>27</v>
      </c>
      <c r="J9" s="35" t="s">
        <v>28</v>
      </c>
    </row>
    <row r="10" spans="1:10" ht="45" customHeight="1">
      <c r="A10" s="37">
        <f>IF(RIGHT(RIGHT($A$1,8),8)="Beginner",'Übersicht Übungen'!A6,IF(RIGHT($A$1,8)="Klasse 1",'Übersicht Übungen'!A20,IF(RIGHT($A$1,8)="Klasse 2",'Übersicht Übungen'!A34,IF(RIGHT($A$1,8)="Klasse 3",'Übersicht Übungen'!A48,"---"))))</f>
        <v>1</v>
      </c>
      <c r="B10" s="285" t="str">
        <f>IF(RIGHT(RIGHT($A$1,8),8)="Beginner",'Übersicht Übungen'!E6,IF(RIGHT($A$1,8)="Klasse 1",'Übersicht Übungen'!E20,IF(RIGHT($A$1,8)="Klasse 2",'Übersicht Übungen'!E34,IF(RIGHT($A$1,8)="Klasse 3",'Übersicht Übungen'!E48,"---"))))</f>
        <v>2 Minuten Sitzen in der Gruppe außer Sicht</v>
      </c>
      <c r="C10" s="286"/>
      <c r="D10" s="226"/>
      <c r="E10" s="227"/>
      <c r="F10" s="221"/>
      <c r="G10" s="222"/>
      <c r="H10" s="79">
        <f>IF(VLOOKUP($A$8,Gesamtergebnisliste!$A$5:$T$79,7,FALSE)="","",VLOOKUP($A$8,Gesamtergebnisliste!$A$5:$T$79,7,FALSE))</f>
        <v>0</v>
      </c>
      <c r="I10" s="37">
        <f>IF(RIGHT(RIGHT($A$1,8),8)="Beginner",'Übersicht Übungen'!C6,IF(RIGHT(RIGHT($A$1,8),8)="Klasse 1",'Übersicht Übungen'!C20,IF(RIGHT(RIGHT($A$1,8),8)="Klasse 2",'Übersicht Übungen'!C34,IF(RIGHT(RIGHT($A$1,8),8)="Klasse 3",'Übersicht Übungen'!C48,"---"))))</f>
        <v>3</v>
      </c>
      <c r="J10" s="37">
        <f>IF(H10="","",H10*I10)</f>
        <v>0</v>
      </c>
    </row>
    <row r="11" spans="1:10" ht="45" customHeight="1">
      <c r="A11" s="37">
        <f>IF(RIGHT(RIGHT($A$1,8),8)="Beginner",'Übersicht Übungen'!A7,IF(RIGHT($A$1,8)="Klasse 1",'Übersicht Übungen'!A21,IF(RIGHT($A$1,8)="Klasse 2",'Übersicht Übungen'!A35,IF(RIGHT($A$1,8)="Klasse 3",'Übersicht Übungen'!A49,"---"))))</f>
        <v>2</v>
      </c>
      <c r="B11" s="285" t="str">
        <f>IF(RIGHT($A$1,8)="Beginner",'Übersicht Übungen'!E7,IF(RIGHT($A$1,8)="Klasse 1",'Übersicht Übungen'!E21,IF(RIGHT($A$1,8)="Klasse 2",'Übersicht Übungen'!E35,IF(RIGHT($A$1,8)="Klasse 3",'Übersicht Übungen'!E49,"---"))))</f>
        <v>4 Minuten Liegen in der Gruppe mit Ablenkung außer Sicht</v>
      </c>
      <c r="C11" s="286"/>
      <c r="D11" s="226"/>
      <c r="E11" s="227"/>
      <c r="F11" s="221"/>
      <c r="G11" s="222"/>
      <c r="H11" s="79">
        <f>IF(VLOOKUP($A$8,Gesamtergebnisliste!$A$5:$T$79,8,FALSE)="","",VLOOKUP($A$8,Gesamtergebnisliste!$A$5:$T$79,8,FALSE))</f>
        <v>9</v>
      </c>
      <c r="I11" s="37">
        <f>IF(RIGHT(RIGHT($A$1,8),8)="Beginner",'Übersicht Übungen'!C7,IF(RIGHT(RIGHT($A$1,8),8)="Klasse 1",'Übersicht Übungen'!C21,IF(RIGHT(RIGHT($A$1,8),8)="Klasse 2",'Übersicht Übungen'!C35,IF(RIGHT(RIGHT($A$1,8),8)="Klasse 3",'Übersicht Übungen'!C49,"---"))))</f>
        <v>2</v>
      </c>
      <c r="J11" s="37">
        <f t="shared" ref="J11:J20" si="0">IF(H11="","",H11*I11)</f>
        <v>18</v>
      </c>
    </row>
    <row r="12" spans="1:10" ht="45" customHeight="1">
      <c r="A12" s="37">
        <f>IF(RIGHT(RIGHT($A$1,8),8)="Beginner",'Übersicht Übungen'!A8,IF(RIGHT($A$1,8)="Klasse 1",'Übersicht Übungen'!A22,IF(RIGHT($A$1,8)="Klasse 2",'Übersicht Übungen'!A36,IF(RIGHT($A$1,8)="Klasse 3",'Übersicht Übungen'!A50,"---"))))</f>
        <v>3</v>
      </c>
      <c r="B12" s="285" t="str">
        <f>IF(RIGHT($A$1,8)="Beginner",'Übersicht Übungen'!E8,IF(RIGHT($A$1,8)="Klasse 1",'Übersicht Übungen'!E22,IF(RIGHT($A$1,8)="Klasse 2",'Übersicht Übungen'!E36,IF(RIGHT($A$1,8)="Klasse 3",'Übersicht Übungen'!E50,"---"))))</f>
        <v>Freifolge</v>
      </c>
      <c r="C12" s="286"/>
      <c r="D12" s="226"/>
      <c r="E12" s="227"/>
      <c r="F12" s="223"/>
      <c r="G12" s="224"/>
      <c r="H12" s="79">
        <f>IF(VLOOKUP($A$8,Gesamtergebnisliste!$A$5:$T$79,9,FALSE)="","",VLOOKUP($A$8,Gesamtergebnisliste!$A$5:$T$79,9,FALSE))</f>
        <v>7</v>
      </c>
      <c r="I12" s="37">
        <f>IF(RIGHT(RIGHT($A$1,8),8)="Beginner",'Übersicht Übungen'!C8,IF(RIGHT(RIGHT($A$1,8),8)="Klasse 1",'Übersicht Übungen'!C22,IF(RIGHT(RIGHT($A$1,8),8)="Klasse 2",'Übersicht Übungen'!C36,IF(RIGHT(RIGHT($A$1,8),8)="Klasse 3",'Übersicht Übungen'!C50,"---"))))</f>
        <v>3</v>
      </c>
      <c r="J12" s="37">
        <f t="shared" si="0"/>
        <v>21</v>
      </c>
    </row>
    <row r="13" spans="1:10" ht="45" customHeight="1">
      <c r="A13" s="37">
        <f>IF(RIGHT(RIGHT($A$1,8),8)="Beginner",'Übersicht Übungen'!A9,IF(RIGHT($A$1,8)="Klasse 1",'Übersicht Übungen'!A23,IF(RIGHT($A$1,8)="Klasse 2",'Übersicht Übungen'!A37,IF(RIGHT($A$1,8)="Klasse 3",'Übersicht Übungen'!A51,"---"))))</f>
        <v>4</v>
      </c>
      <c r="B13" s="285" t="str">
        <f>IF(RIGHT($A$1,8)="Beginner",'Übersicht Übungen'!E9,IF(RIGHT($A$1,8)="Klasse 1",'Übersicht Übungen'!E23,IF(RIGHT($A$1,8)="Klasse 2",'Übersicht Übungen'!E37,IF(RIGHT($A$1,8)="Klasse 3",'Übersicht Übungen'!E51,"---"))))</f>
        <v>Steh, Sitz und Platz aus der Bewegung</v>
      </c>
      <c r="C13" s="286"/>
      <c r="D13" s="226"/>
      <c r="E13" s="227"/>
      <c r="F13" s="221"/>
      <c r="G13" s="222"/>
      <c r="H13" s="79">
        <f>IF(VLOOKUP($A$8,Gesamtergebnisliste!$A$5:$T$79,10,FALSE)="","",VLOOKUP($A$8,Gesamtergebnisliste!$A$5:$T$79,10,FALSE))</f>
        <v>5</v>
      </c>
      <c r="I13" s="37">
        <f>IF(RIGHT(RIGHT($A$1,8),8)="Beginner",'Übersicht Übungen'!C9,IF(RIGHT(RIGHT($A$1,8),8)="Klasse 1",'Übersicht Übungen'!C23,IF(RIGHT(RIGHT($A$1,8),8)="Klasse 2",'Übersicht Übungen'!C37,IF(RIGHT(RIGHT($A$1,8),8)="Klasse 3",'Übersicht Übungen'!C51,"---"))))</f>
        <v>3</v>
      </c>
      <c r="J13" s="37">
        <f t="shared" si="0"/>
        <v>15</v>
      </c>
    </row>
    <row r="14" spans="1:10" ht="45" customHeight="1">
      <c r="A14" s="37">
        <f>IF(RIGHT(RIGHT($A$1,8),8)="Beginner",'Übersicht Übungen'!A10,IF(RIGHT($A$1,8)="Klasse 1",'Übersicht Übungen'!A24,IF(RIGHT($A$1,8)="Klasse 2",'Übersicht Übungen'!A38,IF(RIGHT($A$1,8)="Klasse 3",'Übersicht Übungen'!A52,"---"))))</f>
        <v>6</v>
      </c>
      <c r="B14" s="285" t="str">
        <f>IF(RIGHT($A$1,8)="Beginner",'Übersicht Übungen'!E10,IF(RIGHT($A$1,8)="Klasse 1",'Übersicht Übungen'!E24,IF(RIGHT($A$1,8)="Klasse 2",'Übersicht Übungen'!E38,IF(RIGHT($A$1,8)="Klasse 3",'Übersicht Übungen'!E52,"---"))))</f>
        <v>Voranschicken mit Richtungsanweisung, Ablegen und Abrufen</v>
      </c>
      <c r="C14" s="286"/>
      <c r="D14" s="226"/>
      <c r="E14" s="227"/>
      <c r="F14" s="221"/>
      <c r="G14" s="222"/>
      <c r="H14" s="79">
        <f>IF(VLOOKUP($A$8,Gesamtergebnisliste!$A$5:$T$79,11,FALSE)="","",VLOOKUP($A$8,Gesamtergebnisliste!$A$5:$T$79,11,FALSE))</f>
        <v>9.5</v>
      </c>
      <c r="I14" s="37">
        <f>IF(RIGHT(RIGHT($A$1,8),8)="Beginner",'Übersicht Übungen'!C10,IF(RIGHT(RIGHT($A$1,8),8)="Klasse 1",'Übersicht Übungen'!C24,IF(RIGHT(RIGHT($A$1,8),8)="Klasse 2",'Übersicht Übungen'!C38,IF(RIGHT(RIGHT($A$1,8),8)="Klasse 3",'Übersicht Übungen'!C52,"---"))))</f>
        <v>4</v>
      </c>
      <c r="J14" s="37">
        <f t="shared" si="0"/>
        <v>38</v>
      </c>
    </row>
    <row r="15" spans="1:10" ht="45" customHeight="1">
      <c r="A15" s="37">
        <f>IF(RIGHT(RIGHT($A$1,8),8)="Beginner",'Übersicht Übungen'!A11,IF(RIGHT($A$1,8)="Klasse 1",'Übersicht Übungen'!A25,IF(RIGHT($A$1,8)="Klasse 2",'Übersicht Übungen'!A39,IF(RIGHT($A$1,8)="Klasse 3",'Übersicht Übungen'!A53,"---"))))</f>
        <v>8</v>
      </c>
      <c r="B15" s="285" t="str">
        <f>IF(RIGHT($A$1,8)="Beginner",'Übersicht Übungen'!E11,IF(RIGHT($A$1,8)="Klasse 1",'Übersicht Übungen'!E25,IF(RIGHT($A$1,8)="Klasse 2",'Übersicht Übungen'!E39,IF(RIGHT($A$1,8)="Klasse 3",'Übersicht Übungen'!E53,"---"))))</f>
        <v>Apportieren eines metallenen Gegenstands über eine Hürde</v>
      </c>
      <c r="C15" s="286"/>
      <c r="D15" s="226"/>
      <c r="E15" s="227"/>
      <c r="F15" s="221"/>
      <c r="G15" s="222"/>
      <c r="H15" s="79">
        <f>IF(VLOOKUP($A$8,Gesamtergebnisliste!$A$5:$T$79,12,FALSE)="","",VLOOKUP($A$8,Gesamtergebnisliste!$A$5:$T$79,12,FALSE))</f>
        <v>9</v>
      </c>
      <c r="I15" s="37">
        <f>IF(RIGHT(RIGHT($A$1,8),8)="Beginner",'Übersicht Übungen'!C11,IF(RIGHT(RIGHT($A$1,8),8)="Klasse 1",'Übersicht Übungen'!C25,IF(RIGHT(RIGHT($A$1,8),8)="Klasse 2",'Übersicht Übungen'!C39,IF(RIGHT(RIGHT($A$1,8),8)="Klasse 3",'Übersicht Übungen'!C53,"---"))))</f>
        <v>3</v>
      </c>
      <c r="J15" s="37">
        <f t="shared" si="0"/>
        <v>27</v>
      </c>
    </row>
    <row r="16" spans="1:10" ht="45" customHeight="1">
      <c r="A16" s="37">
        <f>IF(RIGHT(RIGHT($A$1,8),8)="Beginner",'Übersicht Übungen'!A12,IF(RIGHT($A$1,8)="Klasse 1",'Übersicht Übungen'!A26,IF(RIGHT($A$1,8)="Klasse 2",'Übersicht Übungen'!A40,IF(RIGHT($A$1,8)="Klasse 3",'Übersicht Übungen'!A54,"---"))))</f>
        <v>9</v>
      </c>
      <c r="B16" s="285" t="str">
        <f>IF(RIGHT($A$1,8)="Beginner",'Übersicht Übungen'!E12,IF(RIGHT($A$1,8)="Klasse 1",'Übersicht Übungen'!E26,IF(RIGHT($A$1,8)="Klasse 2",'Übersicht Übungen'!E40,IF(RIGHT($A$1,8)="Klasse 3",'Übersicht Übungen'!E54,"---"))))</f>
        <v>Identifizieren</v>
      </c>
      <c r="C16" s="286"/>
      <c r="D16" s="226"/>
      <c r="E16" s="227"/>
      <c r="F16" s="221"/>
      <c r="G16" s="222"/>
      <c r="H16" s="79">
        <f>IF(VLOOKUP($A$8,Gesamtergebnisliste!$A$5:$T$79,13,FALSE)="","",VLOOKUP($A$8,Gesamtergebnisliste!$A$5:$T$79,13,FALSE))</f>
        <v>8.5</v>
      </c>
      <c r="I16" s="37">
        <f>IF(RIGHT(RIGHT($A$1,8),8)="Beginner",'Übersicht Übungen'!C12,IF(RIGHT(RIGHT($A$1,8),8)="Klasse 1",'Übersicht Übungen'!C26,IF(RIGHT(RIGHT($A$1,8),8)="Klasse 2",'Übersicht Übungen'!C40,IF(RIGHT(RIGHT($A$1,8),8)="Klasse 3",'Übersicht Übungen'!C54,"---"))))</f>
        <v>3</v>
      </c>
      <c r="J16" s="37">
        <f t="shared" si="0"/>
        <v>25.5</v>
      </c>
    </row>
    <row r="17" spans="1:10" ht="45" customHeight="1">
      <c r="A17" s="37">
        <f>IF(RIGHT(RIGHT($A$1,8),8)="Beginner",'Übersicht Übungen'!A13,IF(RIGHT($A$1,8)="Klasse 1",'Übersicht Übungen'!A27,IF(RIGHT($A$1,8)="Klasse 2",'Übersicht Übungen'!A41,IF(RIGHT($A$1,8)="Klasse 3",'Übersicht Übungen'!A55,"---"))))</f>
        <v>7</v>
      </c>
      <c r="B17" s="285" t="str">
        <f>IF(RIGHT($A$1,8)="Beginner",'Übersicht Übungen'!E13,IF(RIGHT($A$1,8)="Klasse 1",'Übersicht Übungen'!E27,IF(RIGHT($A$1,8)="Klasse 2",'Übersicht Übungen'!E41,IF(RIGHT($A$1,8)="Klasse 3",'Übersicht Übungen'!E55,"---"))))</f>
        <v>Apportieren mit Richtungsanweisung</v>
      </c>
      <c r="C17" s="286"/>
      <c r="D17" s="226"/>
      <c r="E17" s="227"/>
      <c r="F17" s="221"/>
      <c r="G17" s="222"/>
      <c r="H17" s="79">
        <f>IF(VLOOKUP($A$8,Gesamtergebnisliste!$A$5:$T$79,14,FALSE)="","",VLOOKUP($A$8,Gesamtergebnisliste!$A$5:$T$79,14,FALSE))</f>
        <v>8.5</v>
      </c>
      <c r="I17" s="37">
        <f>IF(RIGHT(RIGHT($A$1,8),8)="Beginner",'Übersicht Übungen'!C13,IF(RIGHT(RIGHT($A$1,8),8)="Klasse 1",'Übersicht Übungen'!C27,IF(RIGHT(RIGHT($A$1,8),8)="Klasse 2",'Übersicht Übungen'!C41,IF(RIGHT(RIGHT($A$1,8),8)="Klasse 3",'Übersicht Übungen'!C55,"---"))))</f>
        <v>3</v>
      </c>
      <c r="J17" s="37">
        <f t="shared" si="0"/>
        <v>25.5</v>
      </c>
    </row>
    <row r="18" spans="1:10" ht="45" customHeight="1">
      <c r="A18" s="37">
        <f>IF(RIGHT(RIGHT($A$1,8),8)="Beginner",'Übersicht Übungen'!A14,IF(RIGHT($A$1,8)="Klasse 1",'Übersicht Übungen'!A28,IF(RIGHT($A$1,8)="Klasse 2",'Übersicht Übungen'!A42,IF(RIGHT($A$1,8)="Klasse 3",'Übersicht Übungen'!A56,"---"))))</f>
        <v>5</v>
      </c>
      <c r="B18" s="285" t="str">
        <f>IF(RIGHT($A$1,8)="Beginner",'Übersicht Übungen'!E14,IF(RIGHT($A$1,8)="Klasse 1",'Übersicht Übungen'!E28,IF(RIGHT($A$1,8)="Klasse 2",'Übersicht Übungen'!E42,IF(RIGHT($A$1,8)="Klasse 3",'Übersicht Übungen'!E56,"---"))))</f>
        <v>Abrufen mit Steh und Platz</v>
      </c>
      <c r="C18" s="286"/>
      <c r="D18" s="226"/>
      <c r="E18" s="227"/>
      <c r="F18" s="221"/>
      <c r="G18" s="222"/>
      <c r="H18" s="79">
        <f>IF(VLOOKUP($A$8,Gesamtergebnisliste!$A$5:$T$79,15,FALSE)="","",VLOOKUP($A$8,Gesamtergebnisliste!$A$5:$T$79,15,FALSE))</f>
        <v>6.5</v>
      </c>
      <c r="I18" s="37">
        <f>IF(RIGHT(RIGHT($A$1,8),8)="Beginner",'Übersicht Übungen'!C14,IF(RIGHT(RIGHT($A$1,8),8)="Klasse 1",'Übersicht Übungen'!C28,IF(RIGHT(RIGHT($A$1,8),8)="Klasse 2",'Übersicht Übungen'!C42,IF(RIGHT(RIGHT($A$1,8),8)="Klasse 3",'Übersicht Übungen'!C56,"---"))))</f>
        <v>4</v>
      </c>
      <c r="J18" s="37">
        <f t="shared" si="0"/>
        <v>26</v>
      </c>
    </row>
    <row r="19" spans="1:10" ht="45" customHeight="1">
      <c r="A19" s="37">
        <f>IF(RIGHT(RIGHT($A$1,8),8)="Beginner",'Übersicht Übungen'!A15,IF(RIGHT($A$1,8)="Klasse 1",'Übersicht Übungen'!A29,IF(RIGHT($A$1,8)="Klasse 2",'Übersicht Übungen'!A43,IF(RIGHT($A$1,8)="Klasse 3",'Übersicht Übungen'!A57,"---"))))</f>
        <v>10</v>
      </c>
      <c r="B19" s="285" t="str">
        <f>IF(RIGHT($A$1,8)="Beginner",'Übersicht Übungen'!E15,IF(RIGHT($A$1,8)="Klasse 1",'Übersicht Übungen'!E29,IF(RIGHT($A$1,8)="Klasse 2",'Übersicht Übungen'!E43,IF(RIGHT($A$1,8)="Klasse 3",'Übersicht Übungen'!E57,"---"))))</f>
        <v>Distanzkontrolle</v>
      </c>
      <c r="C19" s="286"/>
      <c r="D19" s="226"/>
      <c r="E19" s="227"/>
      <c r="F19" s="221"/>
      <c r="G19" s="222"/>
      <c r="H19" s="79">
        <f>IF(VLOOKUP($A$8,Gesamtergebnisliste!$A$5:$T$79,16,FALSE)="","",VLOOKUP($A$8,Gesamtergebnisliste!$A$5:$T$79,16,FALSE))</f>
        <v>6</v>
      </c>
      <c r="I19" s="37">
        <f>IF(RIGHT(RIGHT($A$1,8),8)="Beginner",'Übersicht Übungen'!C15,IF(RIGHT(RIGHT($A$1,8),8)="Klasse 1",'Übersicht Übungen'!C29,IF(RIGHT(RIGHT($A$1,8),8)="Klasse 2",'Übersicht Übungen'!C43,IF(RIGHT(RIGHT($A$1,8),8)="Klasse 3",'Übersicht Übungen'!C57,"---"))))</f>
        <v>4</v>
      </c>
      <c r="J19" s="37">
        <f t="shared" si="0"/>
        <v>24</v>
      </c>
    </row>
    <row r="20" spans="1:10" ht="45" customHeight="1">
      <c r="A20" s="37">
        <f>IF(RIGHT(RIGHT($A$1,8),8)="Beginner",'Übersicht Übungen'!A16,IF(RIGHT($A$1,8)="Klasse 1",'Übersicht Übungen'!A30,IF(RIGHT($A$1,8)="Klasse 2",'Übersicht Übungen'!A44,IF(RIGHT($A$1,8)="Klasse 3",'Übersicht Übungen'!A58,"---"))))</f>
        <v>0</v>
      </c>
      <c r="B20" s="285">
        <f>IF(RIGHT($A$1,8)="Beginner",'Übersicht Übungen'!E16,IF(RIGHT($A$1,8)="Klasse 1",'Übersicht Übungen'!E30,IF(RIGHT($A$1,8)="Klasse 2",'Übersicht Übungen'!E44,IF(RIGHT($A$1,8)="Klasse 3",'Übersicht Übungen'!E58,"---"))))</f>
        <v>0</v>
      </c>
      <c r="C20" s="286"/>
      <c r="D20" s="226"/>
      <c r="E20" s="227"/>
      <c r="F20" s="221"/>
      <c r="G20" s="222"/>
      <c r="H20" s="79" t="str">
        <f>IF(VLOOKUP($A$8,Gesamtergebnisliste!$A$5:$T$79,17,FALSE)="","",VLOOKUP($A$8,Gesamtergebnisliste!$A$5:$T$79,17,FALSE))</f>
        <v/>
      </c>
      <c r="I20" s="37">
        <f>IF(RIGHT(RIGHT($A$1,8),8)="Beginner",'Übersicht Übungen'!C16,IF(RIGHT(RIGHT($A$1,8),8)="Klasse 1",'Übersicht Übungen'!C30,IF(RIGHT(RIGHT($A$1,8),8)="Klasse 2",'Übersicht Übungen'!C44,IF(RIGHT(RIGHT($A$1,8),8)="Klasse 3",'Übersicht Übungen'!C58,"---"))))</f>
        <v>0</v>
      </c>
      <c r="J20" s="37" t="str">
        <f t="shared" si="0"/>
        <v/>
      </c>
    </row>
    <row r="21" spans="1:10" s="39" customFormat="1" ht="45" customHeight="1">
      <c r="A21" s="290" t="s">
        <v>37</v>
      </c>
      <c r="B21" s="291"/>
      <c r="C21" s="46" t="str">
        <f>IF(H21="","",IF(H21&gt;J26,"V",IF(H21&gt;J27,"SG",IF(H21&gt;J28,"G","NB"))))</f>
        <v>G</v>
      </c>
      <c r="D21" s="85"/>
      <c r="E21" s="77"/>
      <c r="F21" s="77"/>
      <c r="G21" s="38" t="s">
        <v>32</v>
      </c>
      <c r="H21" s="292">
        <f>IF(SUM(J10:J20)=0,"",(SUM(J10:J20)-A27))</f>
        <v>220</v>
      </c>
      <c r="I21" s="292"/>
      <c r="J21" s="293"/>
    </row>
    <row r="22" spans="1:10">
      <c r="J22" s="212" t="str">
        <f>RIGHT($A$8,8)</f>
        <v>Klasse 3</v>
      </c>
    </row>
    <row r="23" spans="1:10">
      <c r="A23" s="57"/>
      <c r="B23" s="47" t="s">
        <v>44</v>
      </c>
      <c r="C23" s="47"/>
      <c r="D23" s="40" t="s">
        <v>38</v>
      </c>
      <c r="E23" s="75"/>
      <c r="F23" s="75"/>
      <c r="G23" s="75"/>
      <c r="H23" s="287" t="s">
        <v>36</v>
      </c>
      <c r="I23" s="288"/>
      <c r="J23" s="289"/>
    </row>
    <row r="24" spans="1:10">
      <c r="A24" s="57"/>
      <c r="B24" s="47" t="s">
        <v>45</v>
      </c>
      <c r="C24" s="47"/>
      <c r="D24" s="80"/>
      <c r="E24" s="51"/>
      <c r="F24" s="51"/>
      <c r="G24" s="51"/>
      <c r="H24" s="87" t="s">
        <v>14</v>
      </c>
      <c r="I24" s="88" t="s">
        <v>161</v>
      </c>
      <c r="J24" s="89" t="s">
        <v>162</v>
      </c>
    </row>
    <row r="25" spans="1:10">
      <c r="A25" s="57"/>
      <c r="B25" s="47" t="s">
        <v>46</v>
      </c>
      <c r="C25" s="47"/>
      <c r="D25" s="81"/>
      <c r="E25" s="47"/>
      <c r="F25" s="47"/>
      <c r="G25" s="82"/>
      <c r="H25" s="213" t="s">
        <v>177</v>
      </c>
      <c r="I25" s="86">
        <f>IF(OR($J$22="Beginner",$J$22="Klasse 1"),'Übersicht Übungen'!H7,'Übersicht Übungen'!H35)</f>
        <v>256</v>
      </c>
      <c r="J25" s="86">
        <f>IF(OR($J$22="Beginner",$J$22="Klasse 1"),'Übersicht Übungen'!I7,'Übersicht Übungen'!I35)</f>
        <v>320</v>
      </c>
    </row>
    <row r="26" spans="1:10">
      <c r="A26" s="228"/>
      <c r="B26" s="48" t="s">
        <v>47</v>
      </c>
      <c r="C26" s="47"/>
      <c r="D26" s="81"/>
      <c r="E26" s="47"/>
      <c r="F26" s="47"/>
      <c r="G26" s="82"/>
      <c r="H26" s="215" t="s">
        <v>178</v>
      </c>
      <c r="I26" s="86">
        <f>IF(OR($J$22="Beginner",$J$22="Klasse 1"),'Übersicht Übungen'!H8,'Übersicht Übungen'!H36)</f>
        <v>224</v>
      </c>
      <c r="J26" s="86">
        <f>IF(OR($J$22="Beginner",$J$22="Klasse 1"),'Übersicht Übungen'!I8,'Übersicht Übungen'!I36)</f>
        <v>255.5</v>
      </c>
    </row>
    <row r="27" spans="1:10">
      <c r="A27" s="294"/>
      <c r="B27" s="295"/>
      <c r="C27" s="47"/>
      <c r="D27" s="81"/>
      <c r="E27" s="47"/>
      <c r="F27" s="47"/>
      <c r="G27" s="82"/>
      <c r="H27" s="214" t="s">
        <v>179</v>
      </c>
      <c r="I27" s="86">
        <f>IF(OR($J$22="Beginner",$J$22="Klasse 1"),'Übersicht Übungen'!H9,'Übersicht Übungen'!H37)</f>
        <v>192</v>
      </c>
      <c r="J27" s="86">
        <f>IF(OR($J$22="Beginner",$J$22="Klasse 1"),'Übersicht Übungen'!I9,'Übersicht Übungen'!I37)</f>
        <v>223.5</v>
      </c>
    </row>
    <row r="28" spans="1:10">
      <c r="A28" s="296"/>
      <c r="B28" s="297"/>
      <c r="C28" s="47" t="s">
        <v>48</v>
      </c>
      <c r="D28" s="83"/>
      <c r="E28" s="76"/>
      <c r="F28" s="76"/>
      <c r="G28" s="84"/>
      <c r="H28" s="214" t="s">
        <v>180</v>
      </c>
      <c r="I28" s="86">
        <f>IF(OR($J$22="Beginner",$J$22="Klasse 1"),'Übersicht Übungen'!H10,'Übersicht Übungen'!H38)</f>
        <v>0</v>
      </c>
      <c r="J28" s="86">
        <f>IF(OR($J$22="Beginner",$J$22="Klasse 1"),'Übersicht Übungen'!I10,'Übersicht Übungen'!I38)</f>
        <v>191.5</v>
      </c>
    </row>
    <row r="29" spans="1:10">
      <c r="A29" s="274" t="str">
        <f>'Hinweise - bitte beachten!!!'!A1:A1&amp;" - "&amp;'Hinweise - bitte beachten!!!'!A2:A2</f>
        <v>HSVRM Obedience Auswertung - Version 2013 v4.2 - erstellt von Sören Marquardt für den Hundesportverband Rhein-Main (HSVRM)</v>
      </c>
      <c r="B29" s="274"/>
      <c r="C29" s="274"/>
      <c r="D29" s="274"/>
      <c r="E29" s="274"/>
      <c r="F29" s="274"/>
      <c r="G29" s="274"/>
      <c r="H29" s="274"/>
      <c r="I29" s="274"/>
      <c r="J29" s="274"/>
    </row>
  </sheetData>
  <sheetProtection password="C900" sheet="1" objects="1" scenarios="1"/>
  <dataConsolidate/>
  <mergeCells count="36">
    <mergeCell ref="A1:J1"/>
    <mergeCell ref="A8:J8"/>
    <mergeCell ref="D9:G9"/>
    <mergeCell ref="D2:G2"/>
    <mergeCell ref="D3:G3"/>
    <mergeCell ref="D4:G4"/>
    <mergeCell ref="D5:G5"/>
    <mergeCell ref="D6:G6"/>
    <mergeCell ref="D7:G7"/>
    <mergeCell ref="A3:B5"/>
    <mergeCell ref="H6:J6"/>
    <mergeCell ref="H7:J7"/>
    <mergeCell ref="H2:J2"/>
    <mergeCell ref="H3:J3"/>
    <mergeCell ref="H4:J4"/>
    <mergeCell ref="A2:B2"/>
    <mergeCell ref="H5:J5"/>
    <mergeCell ref="A7:B7"/>
    <mergeCell ref="A6:B6"/>
    <mergeCell ref="B9:C9"/>
    <mergeCell ref="B10:C10"/>
    <mergeCell ref="B11:C11"/>
    <mergeCell ref="A29:J29"/>
    <mergeCell ref="H23:J23"/>
    <mergeCell ref="B18:C18"/>
    <mergeCell ref="B19:C19"/>
    <mergeCell ref="B20:C20"/>
    <mergeCell ref="A21:B21"/>
    <mergeCell ref="H21:J21"/>
    <mergeCell ref="A27:B28"/>
    <mergeCell ref="B14:C14"/>
    <mergeCell ref="B15:C15"/>
    <mergeCell ref="B16:C16"/>
    <mergeCell ref="B17:C17"/>
    <mergeCell ref="B13:C13"/>
    <mergeCell ref="B12:C12"/>
  </mergeCells>
  <phoneticPr fontId="0" type="noConversion"/>
  <conditionalFormatting sqref="B10:C20 D6:G6 I10:J20">
    <cfRule type="cellIs" dxfId="8" priority="4" stopIfTrue="1" operator="equal">
      <formula>0</formula>
    </cfRule>
  </conditionalFormatting>
  <conditionalFormatting sqref="A20">
    <cfRule type="cellIs" dxfId="7" priority="3" stopIfTrue="1" operator="equal">
      <formula>0</formula>
    </cfRule>
  </conditionalFormatting>
  <conditionalFormatting sqref="D10:E20">
    <cfRule type="cellIs" dxfId="6" priority="2" stopIfTrue="1" operator="equal">
      <formula>0</formula>
    </cfRule>
  </conditionalFormatting>
  <dataValidations count="1">
    <dataValidation allowBlank="1" showInputMessage="1" showErrorMessage="1" errorTitle="Startnummer nicht gefunden!" error="Die Eingabe ist entweder ungültig oder keine - für diese Klasse gültige - Startnummer." sqref="A3:B5"/>
  </dataValidations>
  <printOptions horizontalCentered="1"/>
  <pageMargins left="0.59055118110236227" right="0.59055118110236227" top="0.59055118110236227" bottom="0.78740157480314965" header="0.19685039370078741" footer="0.39370078740157483"/>
  <pageSetup paperSize="9" scale="97" fitToHeight="0" orientation="portrait" r:id="rId1"/>
  <headerFooter alignWithMargins="0">
    <oddFooter>&amp;L&amp;8Vorlage: HSVRM / Sören Marquardt
&amp;D/&amp;T&amp;C&amp;8&amp;F
&amp;A&amp;R&amp;8Seite: 
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12">
    <pageSetUpPr fitToPage="1"/>
  </sheetPr>
  <dimension ref="A1:G89"/>
  <sheetViews>
    <sheetView showGridLines="0" topLeftCell="D1" zoomScaleNormal="100" zoomScaleSheetLayoutView="50" workbookViewId="0">
      <pane ySplit="5" topLeftCell="A14" activePane="bottomLeft" state="frozen"/>
      <selection activeCell="A14" sqref="A14"/>
      <selection pane="bottomLeft" activeCell="G14" sqref="G14"/>
    </sheetView>
  </sheetViews>
  <sheetFormatPr baseColWidth="10" defaultRowHeight="12.75"/>
  <cols>
    <col min="1" max="7" width="30.7109375" style="175" customWidth="1"/>
    <col min="8" max="16384" width="11.42578125" style="175"/>
  </cols>
  <sheetData>
    <row r="1" spans="1:7" ht="20.25">
      <c r="A1" s="332" t="str">
        <f>'Hinweise - bitte beachten!!!'!A1:A1&amp;" - "&amp;'Hinweise - bitte beachten!!!'!A2:A2</f>
        <v>HSVRM Obedience Auswertung - Version 2013 v4.2 - erstellt von Sören Marquardt für den Hundesportverband Rhein-Main (HSVRM)</v>
      </c>
      <c r="B1" s="333"/>
      <c r="C1" s="333"/>
      <c r="D1" s="333"/>
      <c r="E1" s="333"/>
      <c r="F1" s="333"/>
      <c r="G1" s="334"/>
    </row>
    <row r="2" spans="1:7" s="179" customFormat="1" ht="30">
      <c r="A2" s="335" t="s">
        <v>211</v>
      </c>
      <c r="B2" s="336"/>
      <c r="C2" s="336"/>
      <c r="D2" s="336"/>
      <c r="E2" s="336"/>
      <c r="F2" s="336"/>
      <c r="G2" s="337"/>
    </row>
    <row r="3" spans="1:7" ht="20.100000000000001" customHeight="1">
      <c r="A3" s="338" t="str">
        <f>Dateneingabe!C6</f>
        <v xml:space="preserve">Vereinsprüfung </v>
      </c>
      <c r="B3" s="338"/>
      <c r="C3" s="338"/>
      <c r="D3" s="338"/>
      <c r="E3" s="338"/>
      <c r="F3" s="338"/>
      <c r="G3" s="201" t="s">
        <v>10</v>
      </c>
    </row>
    <row r="4" spans="1:7" ht="20.100000000000001" customHeight="1">
      <c r="A4" s="339" t="str">
        <f>"Veranstalter: "&amp;Dateneingabe!C5</f>
        <v>Veranstalter: VSG Offenbach</v>
      </c>
      <c r="B4" s="339"/>
      <c r="C4" s="339"/>
      <c r="D4" s="339" t="str">
        <f>"LR: "&amp;Dateneingabe!I4</f>
        <v>LR: Conny Hupka</v>
      </c>
      <c r="E4" s="339"/>
      <c r="F4" s="339"/>
      <c r="G4" s="232">
        <f>Dateneingabe!C7</f>
        <v>42239</v>
      </c>
    </row>
    <row r="5" spans="1:7" ht="5.0999999999999996" customHeight="1"/>
    <row r="6" spans="1:7" ht="32.1" customHeight="1">
      <c r="A6" s="340" t="s">
        <v>223</v>
      </c>
      <c r="B6" s="176" t="str">
        <f>IF(ISERROR(VLOOKUP(B$8,Dateneingabe!$C$12:$H$29,3,FALSE)),"---",VLOOKUP(B$8,Dateneingabe!$C$12:$H$29,3,FALSE))</f>
        <v>Jennifer Wagner</v>
      </c>
      <c r="C6" s="176" t="str">
        <f>IF(ISERROR(VLOOKUP(C$8,Dateneingabe!$C$12:$H$29,3,FALSE)),"---",VLOOKUP(C$8,Dateneingabe!$C$12:$H$29,3,FALSE))</f>
        <v>Christiane Blaha</v>
      </c>
      <c r="D6" s="176" t="str">
        <f>IF(ISERROR(VLOOKUP(D$8,Dateneingabe!$C$12:$H$29,3,FALSE)),"---",VLOOKUP(D$8,Dateneingabe!$C$12:$H$29,3,FALSE))</f>
        <v>Hanna Pfeiffer</v>
      </c>
      <c r="E6" s="176" t="str">
        <f>IF(ISERROR(VLOOKUP(E$8,Dateneingabe!$C$12:$H$29,3,FALSE)),"---",VLOOKUP(E$8,Dateneingabe!$C$12:$H$29,3,FALSE))</f>
        <v>---</v>
      </c>
      <c r="F6" s="176" t="str">
        <f>IF(ISERROR(VLOOKUP(F$8,Dateneingabe!$C$12:$H$29,3,FALSE)),"---",VLOOKUP(F$8,Dateneingabe!$C$12:$H$29,3,FALSE))</f>
        <v>---</v>
      </c>
      <c r="G6" s="176" t="str">
        <f>IF(ISERROR(VLOOKUP(G$8,Dateneingabe!$C$12:$H$29,3,FALSE)),"---",VLOOKUP(G$8,Dateneingabe!$C$12:$H$29,3,FALSE))</f>
        <v>---</v>
      </c>
    </row>
    <row r="7" spans="1:7" ht="32.1" customHeight="1">
      <c r="A7" s="341"/>
      <c r="B7" s="177" t="str">
        <f>IF(ISERROR(VLOOKUP(B$8,Dateneingabe!$C$12:$H$29,3,FALSE)),"---",VLOOKUP(B$8,Dateneingabe!$C$12:$H$29,6,FALSE))</f>
        <v>Futurbe Flying High</v>
      </c>
      <c r="C7" s="177" t="str">
        <f>IF(ISERROR(VLOOKUP(C$8,Dateneingabe!$C$12:$H$29,3,FALSE)),"---",VLOOKUP(C$8,Dateneingabe!$C$12:$H$29,6,FALSE))</f>
        <v>Amy</v>
      </c>
      <c r="D7" s="177" t="str">
        <f>IF(ISERROR(VLOOKUP(D$8,Dateneingabe!$C$12:$H$29,3,FALSE)),"---",VLOOKUP(D$8,Dateneingabe!$C$12:$H$29,6,FALSE))</f>
        <v>Nele</v>
      </c>
      <c r="E7" s="177" t="str">
        <f>IF(ISERROR(VLOOKUP(E$8,Dateneingabe!$C$12:$H$29,3,FALSE)),"---",VLOOKUP(E$8,Dateneingabe!$C$12:$H$29,6,FALSE))</f>
        <v>---</v>
      </c>
      <c r="F7" s="177" t="str">
        <f>IF(ISERROR(VLOOKUP(F$8,Dateneingabe!$C$12:$H$29,3,FALSE)),"---",VLOOKUP(F$8,Dateneingabe!$C$12:$H$29,6,FALSE))</f>
        <v>---</v>
      </c>
      <c r="G7" s="177" t="str">
        <f>IF(ISERROR(VLOOKUP(G$8,Dateneingabe!$C$12:$H$29,3,FALSE)),"---",VLOOKUP(G$8,Dateneingabe!$C$12:$H$29,6,FALSE))</f>
        <v>---</v>
      </c>
    </row>
    <row r="8" spans="1:7" ht="15.75">
      <c r="A8" s="177" t="s">
        <v>51</v>
      </c>
      <c r="B8" s="177" t="s">
        <v>52</v>
      </c>
      <c r="C8" s="177" t="s">
        <v>53</v>
      </c>
      <c r="D8" s="177" t="s">
        <v>54</v>
      </c>
      <c r="E8" s="177" t="s">
        <v>55</v>
      </c>
      <c r="F8" s="177" t="s">
        <v>56</v>
      </c>
      <c r="G8" s="177" t="s">
        <v>57</v>
      </c>
    </row>
    <row r="9" spans="1:7" ht="15.75">
      <c r="A9" s="177" t="s">
        <v>209</v>
      </c>
      <c r="B9" s="177" t="str">
        <f>IF(ISERROR(VLOOKUP(B$8,Dateneingabe!$C$12:$E$29,2,FALSE)),"---",VLOOKUP(B$8,Dateneingabe!$C$12:$E$29,2,FALSE))</f>
        <v>1 /  / Beginner</v>
      </c>
      <c r="C9" s="177" t="str">
        <f>IF(ISERROR(VLOOKUP(C$8,Dateneingabe!$C$12:$E$29,2,FALSE)),"---",VLOOKUP(C$8,Dateneingabe!$C$12:$E$29,2,FALSE))</f>
        <v>2 /  / Beginner</v>
      </c>
      <c r="D9" s="177" t="str">
        <f>IF(ISERROR(VLOOKUP(D$8,Dateneingabe!$C$12:$E$29,2,FALSE)),"---",VLOOKUP(D$8,Dateneingabe!$C$12:$E$29,2,FALSE))</f>
        <v>3 /  / Beginner</v>
      </c>
      <c r="E9" s="177" t="str">
        <f>IF(ISERROR(VLOOKUP(E$8,Dateneingabe!$C$12:$E$29,2,FALSE)),"---",VLOOKUP(E$8,Dateneingabe!$C$12:$E$29,2,FALSE))</f>
        <v>---</v>
      </c>
      <c r="F9" s="177" t="str">
        <f>IF(ISERROR(VLOOKUP(F$8,Dateneingabe!$C$12:$E$29,2,FALSE)),"---",VLOOKUP(F$8,Dateneingabe!$C$12:$E$29,2,FALSE))</f>
        <v>---</v>
      </c>
      <c r="G9" s="177" t="str">
        <f>IF(ISERROR(VLOOKUP(G$8,Dateneingabe!$C$12:$E$29,2,FALSE)),"---",VLOOKUP(G$8,Dateneingabe!$C$12:$E$29,2,FALSE))</f>
        <v>---</v>
      </c>
    </row>
    <row r="10" spans="1:7" ht="200.1" customHeight="1">
      <c r="A10" s="178" t="str">
        <f>'Übersicht Übungen'!$A$6&amp;". Übung: 
"&amp;'Übersicht Übungen'!$E$6</f>
        <v>1. Übung: 
Verhalten gegenüber anderen Hunden</v>
      </c>
      <c r="B10" s="229"/>
      <c r="C10" s="229"/>
      <c r="D10" s="229"/>
      <c r="E10" s="229"/>
      <c r="F10" s="229"/>
      <c r="G10" s="229"/>
    </row>
    <row r="11" spans="1:7" ht="200.1" customHeight="1">
      <c r="A11" s="178" t="str">
        <f>'Übersicht Übungen'!$A$7&amp;". Übung: 
"&amp;'Übersicht Übungen'!$E$7</f>
        <v>2. Übung: 
Stehen und Betasten</v>
      </c>
      <c r="B11" s="229"/>
      <c r="C11" s="229"/>
      <c r="D11" s="229"/>
      <c r="E11" s="229"/>
      <c r="F11" s="229"/>
      <c r="G11" s="229"/>
    </row>
    <row r="12" spans="1:7" ht="200.1" customHeight="1">
      <c r="A12" s="178" t="str">
        <f>'Übersicht Übungen'!$A$8&amp;". Übung: 
"&amp;'Übersicht Übungen'!$E$8</f>
        <v>3. Übung: 
2 Minuten Liegen mit Sichtkontakt</v>
      </c>
      <c r="B12" s="229"/>
      <c r="C12" s="229"/>
      <c r="D12" s="229"/>
      <c r="E12" s="229"/>
      <c r="F12" s="229"/>
      <c r="G12" s="229"/>
    </row>
    <row r="13" spans="1:7" ht="32.1" customHeight="1">
      <c r="A13" s="340" t="s">
        <v>223</v>
      </c>
      <c r="B13" s="176" t="str">
        <f>IF(ISERROR(VLOOKUP(B$15,Dateneingabe!$C$12:$H$29,3,FALSE)),"---",VLOOKUP(B$15,Dateneingabe!$C$12:$H$29,3,FALSE))</f>
        <v>---</v>
      </c>
      <c r="C13" s="176" t="str">
        <f>IF(ISERROR(VLOOKUP(C$15,Dateneingabe!$C$12:$H$29,3,FALSE)),"---",VLOOKUP(C$15,Dateneingabe!$C$12:$H$29,3,FALSE))</f>
        <v>---</v>
      </c>
      <c r="D13" s="176" t="str">
        <f>IF(ISERROR(VLOOKUP(D$15,Dateneingabe!$C$12:$H$29,3,FALSE)),"---",VLOOKUP(D$15,Dateneingabe!$C$12:$H$29,3,FALSE))</f>
        <v>---</v>
      </c>
      <c r="E13" s="176" t="str">
        <f>IF(ISERROR(VLOOKUP(E$15,Dateneingabe!$C$12:$H$29,3,FALSE)),"---",VLOOKUP(E$15,Dateneingabe!$C$12:$H$29,3,FALSE))</f>
        <v>---</v>
      </c>
      <c r="F13" s="176" t="str">
        <f>IF(ISERROR(VLOOKUP(F$15,Dateneingabe!$C$12:$H$29,3,FALSE)),"---",VLOOKUP(F$15,Dateneingabe!$C$12:$H$29,3,FALSE))</f>
        <v>---</v>
      </c>
      <c r="G13" s="176" t="str">
        <f>IF(ISERROR(VLOOKUP(G$15,Dateneingabe!$C$12:$H$29,3,FALSE)),"---",VLOOKUP(G$15,Dateneingabe!$C$12:$H$29,3,FALSE))</f>
        <v>---</v>
      </c>
    </row>
    <row r="14" spans="1:7" ht="32.1" customHeight="1">
      <c r="A14" s="341"/>
      <c r="B14" s="177" t="str">
        <f>IF(ISERROR(VLOOKUP(B$15,Dateneingabe!$C$12:$H$29,3,FALSE)),"---",VLOOKUP(B$15,Dateneingabe!$C$12:$H$29,6,FALSE))</f>
        <v>---</v>
      </c>
      <c r="C14" s="177" t="str">
        <f>IF(ISERROR(VLOOKUP(C$15,Dateneingabe!$C$12:$H$29,3,FALSE)),"---",VLOOKUP(C$15,Dateneingabe!$C$12:$H$29,6,FALSE))</f>
        <v>---</v>
      </c>
      <c r="D14" s="177" t="str">
        <f>IF(ISERROR(VLOOKUP(D$15,Dateneingabe!$C$12:$H$29,3,FALSE)),"---",VLOOKUP(D$15,Dateneingabe!$C$12:$H$29,6,FALSE))</f>
        <v>---</v>
      </c>
      <c r="E14" s="177" t="str">
        <f>IF(ISERROR(VLOOKUP(E$15,Dateneingabe!$C$12:$H$29,3,FALSE)),"---",VLOOKUP(E$15,Dateneingabe!$C$12:$H$29,6,FALSE))</f>
        <v>---</v>
      </c>
      <c r="F14" s="177" t="str">
        <f>IF(ISERROR(VLOOKUP(F$15,Dateneingabe!$C$12:$H$29,3,FALSE)),"---",VLOOKUP(F$15,Dateneingabe!$C$12:$H$29,6,FALSE))</f>
        <v>---</v>
      </c>
      <c r="G14" s="177" t="str">
        <f>IF(ISERROR(VLOOKUP(G$15,Dateneingabe!$C$12:$H$29,3,FALSE)),"---",VLOOKUP(G$15,Dateneingabe!$C$12:$H$29,6,FALSE))</f>
        <v>---</v>
      </c>
    </row>
    <row r="15" spans="1:7" ht="15.75">
      <c r="A15" s="177" t="s">
        <v>51</v>
      </c>
      <c r="B15" s="177" t="s">
        <v>58</v>
      </c>
      <c r="C15" s="177" t="s">
        <v>59</v>
      </c>
      <c r="D15" s="177" t="s">
        <v>60</v>
      </c>
      <c r="E15" s="177" t="s">
        <v>61</v>
      </c>
      <c r="F15" s="177" t="s">
        <v>62</v>
      </c>
      <c r="G15" s="177" t="s">
        <v>63</v>
      </c>
    </row>
    <row r="16" spans="1:7" ht="15.75">
      <c r="A16" s="177" t="s">
        <v>209</v>
      </c>
      <c r="B16" s="177" t="str">
        <f>IF(ISERROR(VLOOKUP(B$15,Dateneingabe!$C$12:$E$29,2,FALSE)),"---",VLOOKUP(B$15,Dateneingabe!$C$12:$E$29,2,FALSE))</f>
        <v>---</v>
      </c>
      <c r="C16" s="177" t="str">
        <f>IF(ISERROR(VLOOKUP(C$15,Dateneingabe!$C$12:$E$29,2,FALSE)),"---",VLOOKUP(C$15,Dateneingabe!$C$12:$E$29,2,FALSE))</f>
        <v>---</v>
      </c>
      <c r="D16" s="177" t="str">
        <f>IF(ISERROR(VLOOKUP(D$15,Dateneingabe!$C$12:$E$29,2,FALSE)),"---",VLOOKUP(D$15,Dateneingabe!$C$12:$E$29,2,FALSE))</f>
        <v>---</v>
      </c>
      <c r="E16" s="177" t="str">
        <f>IF(ISERROR(VLOOKUP(E$15,Dateneingabe!$C$12:$E$29,2,FALSE)),"---",VLOOKUP(E$15,Dateneingabe!$C$12:$E$29,2,FALSE))</f>
        <v>---</v>
      </c>
      <c r="F16" s="177" t="str">
        <f>IF(ISERROR(VLOOKUP(F$15,Dateneingabe!$C$12:$E$29,2,FALSE)),"---",VLOOKUP(F$15,Dateneingabe!$C$12:$E$29,2,FALSE))</f>
        <v>---</v>
      </c>
      <c r="G16" s="177" t="str">
        <f>IF(ISERROR(VLOOKUP(G$15,Dateneingabe!$C$12:$E$29,2,FALSE)),"---",VLOOKUP(G$15,Dateneingabe!$C$12:$E$29,2,FALSE))</f>
        <v>---</v>
      </c>
    </row>
    <row r="17" spans="1:7" ht="200.1" customHeight="1">
      <c r="A17" s="178" t="str">
        <f>'Übersicht Übungen'!$A$6&amp;". Übung: 
"&amp;'Übersicht Übungen'!$E$6</f>
        <v>1. Übung: 
Verhalten gegenüber anderen Hunden</v>
      </c>
      <c r="B17" s="229"/>
      <c r="C17" s="229"/>
      <c r="D17" s="229"/>
      <c r="E17" s="229"/>
      <c r="F17" s="229"/>
      <c r="G17" s="229"/>
    </row>
    <row r="18" spans="1:7" ht="200.1" customHeight="1">
      <c r="A18" s="178" t="str">
        <f>'Übersicht Übungen'!$A$7&amp;". Übung: 
"&amp;'Übersicht Übungen'!$E$7</f>
        <v>2. Übung: 
Stehen und Betasten</v>
      </c>
      <c r="B18" s="229"/>
      <c r="C18" s="229"/>
      <c r="D18" s="229"/>
      <c r="E18" s="229"/>
      <c r="F18" s="229"/>
      <c r="G18" s="229"/>
    </row>
    <row r="19" spans="1:7" ht="200.1" customHeight="1">
      <c r="A19" s="178" t="str">
        <f>'Übersicht Übungen'!$A$8&amp;". Übung: 
"&amp;'Übersicht Übungen'!$E$8</f>
        <v>3. Übung: 
2 Minuten Liegen mit Sichtkontakt</v>
      </c>
      <c r="B19" s="229"/>
      <c r="C19" s="229"/>
      <c r="D19" s="229"/>
      <c r="E19" s="229"/>
      <c r="F19" s="229"/>
      <c r="G19" s="229"/>
    </row>
    <row r="20" spans="1:7" ht="32.1" customHeight="1">
      <c r="A20" s="340" t="s">
        <v>223</v>
      </c>
      <c r="B20" s="176" t="str">
        <f>IF(ISERROR(VLOOKUP(B$22,Dateneingabe!$C$12:$H$29,3,FALSE)),"---",VLOOKUP(B$22,Dateneingabe!$C$12:$H$29,3,FALSE))</f>
        <v>---</v>
      </c>
      <c r="C20" s="176" t="str">
        <f>IF(ISERROR(VLOOKUP(C$22,Dateneingabe!$C$12:$H$29,3,FALSE)),"---",VLOOKUP(C$22,Dateneingabe!$C$12:$H$29,3,FALSE))</f>
        <v>---</v>
      </c>
      <c r="D20" s="176" t="str">
        <f>IF(ISERROR(VLOOKUP(D$22,Dateneingabe!$C$12:$H$29,3,FALSE)),"---",VLOOKUP(D$22,Dateneingabe!$C$12:$H$29,3,FALSE))</f>
        <v>---</v>
      </c>
      <c r="E20" s="176" t="str">
        <f>IF(ISERROR(VLOOKUP(E$22,Dateneingabe!$C$12:$H$29,3,FALSE)),"---",VLOOKUP(E$22,Dateneingabe!$C$12:$H$29,3,FALSE))</f>
        <v>---</v>
      </c>
      <c r="F20" s="176" t="str">
        <f>IF(ISERROR(VLOOKUP(F$22,Dateneingabe!$C$12:$H$29,3,FALSE)),"---",VLOOKUP(F$22,Dateneingabe!$C$12:$H$29,3,FALSE))</f>
        <v>---</v>
      </c>
      <c r="G20" s="176" t="str">
        <f>IF(ISERROR(VLOOKUP(G$22,Dateneingabe!$C$12:$H$29,3,FALSE)),"---",VLOOKUP(G$22,Dateneingabe!$C$12:$H$29,3,FALSE))</f>
        <v>---</v>
      </c>
    </row>
    <row r="21" spans="1:7" ht="32.1" customHeight="1">
      <c r="A21" s="341"/>
      <c r="B21" s="177" t="str">
        <f>IF(ISERROR(VLOOKUP(B$22,Dateneingabe!$C$12:$H$29,3,FALSE)),"---",VLOOKUP(B$22,Dateneingabe!$C$12:$H$29,6,FALSE))</f>
        <v>---</v>
      </c>
      <c r="C21" s="177" t="str">
        <f>IF(ISERROR(VLOOKUP(C$22,Dateneingabe!$C$12:$H$29,3,FALSE)),"---",VLOOKUP(C$22,Dateneingabe!$C$12:$H$29,6,FALSE))</f>
        <v>---</v>
      </c>
      <c r="D21" s="177" t="str">
        <f>IF(ISERROR(VLOOKUP(D$22,Dateneingabe!$C$12:$H$29,3,FALSE)),"---",VLOOKUP(D$22,Dateneingabe!$C$12:$H$29,6,FALSE))</f>
        <v>---</v>
      </c>
      <c r="E21" s="177" t="str">
        <f>IF(ISERROR(VLOOKUP(E$22,Dateneingabe!$C$12:$H$29,3,FALSE)),"---",VLOOKUP(E$22,Dateneingabe!$C$12:$H$29,6,FALSE))</f>
        <v>---</v>
      </c>
      <c r="F21" s="177" t="str">
        <f>IF(ISERROR(VLOOKUP(F$22,Dateneingabe!$C$12:$H$29,3,FALSE)),"---",VLOOKUP(F$22,Dateneingabe!$C$12:$H$29,6,FALSE))</f>
        <v>---</v>
      </c>
      <c r="G21" s="177" t="str">
        <f>IF(ISERROR(VLOOKUP(G$22,Dateneingabe!$C$12:$H$29,3,FALSE)),"---",VLOOKUP(G$22,Dateneingabe!$C$12:$H$29,6,FALSE))</f>
        <v>---</v>
      </c>
    </row>
    <row r="22" spans="1:7" ht="15.75">
      <c r="A22" s="177" t="s">
        <v>51</v>
      </c>
      <c r="B22" s="177" t="s">
        <v>64</v>
      </c>
      <c r="C22" s="177" t="s">
        <v>65</v>
      </c>
      <c r="D22" s="177" t="s">
        <v>66</v>
      </c>
      <c r="E22" s="177" t="s">
        <v>67</v>
      </c>
      <c r="F22" s="177" t="s">
        <v>68</v>
      </c>
      <c r="G22" s="177" t="s">
        <v>69</v>
      </c>
    </row>
    <row r="23" spans="1:7" ht="15.75">
      <c r="A23" s="177" t="s">
        <v>209</v>
      </c>
      <c r="B23" s="177" t="str">
        <f>IF(ISERROR(VLOOKUP(B$22,Dateneingabe!$C$12:$E$29,2,FALSE)),"---",VLOOKUP(B$22,Dateneingabe!$C$12:$E$29,2,FALSE))</f>
        <v>---</v>
      </c>
      <c r="C23" s="177" t="str">
        <f>IF(ISERROR(VLOOKUP(C$22,Dateneingabe!$C$12:$E$29,2,FALSE)),"---",VLOOKUP(C$22,Dateneingabe!$C$12:$E$29,2,FALSE))</f>
        <v>---</v>
      </c>
      <c r="D23" s="177" t="str">
        <f>IF(ISERROR(VLOOKUP(D$22,Dateneingabe!$C$12:$E$29,2,FALSE)),"---",VLOOKUP(D$22,Dateneingabe!$C$12:$E$29,2,FALSE))</f>
        <v>---</v>
      </c>
      <c r="E23" s="177" t="str">
        <f>IF(ISERROR(VLOOKUP(E$22,Dateneingabe!$C$12:$E$29,2,FALSE)),"---",VLOOKUP(E$22,Dateneingabe!$C$12:$E$29,2,FALSE))</f>
        <v>---</v>
      </c>
      <c r="F23" s="177" t="str">
        <f>IF(ISERROR(VLOOKUP(F$22,Dateneingabe!$C$12:$E$29,2,FALSE)),"---",VLOOKUP(F$22,Dateneingabe!$C$12:$E$29,2,FALSE))</f>
        <v>---</v>
      </c>
      <c r="G23" s="177" t="str">
        <f>IF(ISERROR(VLOOKUP(G$22,Dateneingabe!$C$12:$E$29,2,FALSE)),"---",VLOOKUP(G$22,Dateneingabe!$C$12:$E$29,2,FALSE))</f>
        <v>---</v>
      </c>
    </row>
    <row r="24" spans="1:7" ht="200.1" customHeight="1">
      <c r="A24" s="178" t="str">
        <f>'Übersicht Übungen'!$A$6&amp;". Übung: 
"&amp;'Übersicht Übungen'!$E$6</f>
        <v>1. Übung: 
Verhalten gegenüber anderen Hunden</v>
      </c>
      <c r="B24" s="229"/>
      <c r="C24" s="229"/>
      <c r="D24" s="229"/>
      <c r="E24" s="229"/>
      <c r="F24" s="229"/>
      <c r="G24" s="229"/>
    </row>
    <row r="25" spans="1:7" ht="200.1" customHeight="1">
      <c r="A25" s="178" t="str">
        <f>'Übersicht Übungen'!$A$7&amp;". Übung: 
"&amp;'Übersicht Übungen'!$E$7</f>
        <v>2. Übung: 
Stehen und Betasten</v>
      </c>
      <c r="B25" s="229"/>
      <c r="C25" s="229"/>
      <c r="D25" s="229"/>
      <c r="E25" s="229"/>
      <c r="F25" s="229"/>
      <c r="G25" s="229"/>
    </row>
    <row r="26" spans="1:7" ht="200.1" customHeight="1">
      <c r="A26" s="178" t="str">
        <f>'Übersicht Übungen'!$A$8&amp;". Übung: 
"&amp;'Übersicht Übungen'!$E$8</f>
        <v>3. Übung: 
2 Minuten Liegen mit Sichtkontakt</v>
      </c>
      <c r="B26" s="229"/>
      <c r="C26" s="229"/>
      <c r="D26" s="229"/>
      <c r="E26" s="229"/>
      <c r="F26" s="229"/>
      <c r="G26" s="229"/>
    </row>
    <row r="27" spans="1:7" ht="32.1" customHeight="1">
      <c r="A27" s="340" t="s">
        <v>224</v>
      </c>
      <c r="B27" s="176" t="str">
        <f>IF(ISERROR(VLOOKUP(B$29,Dateneingabe!$C$32:$H$49,3,FALSE)),"---",VLOOKUP(B$29,Dateneingabe!$C$32:$H$49,3,FALSE))</f>
        <v>Ivonne Wilfert</v>
      </c>
      <c r="C27" s="176" t="str">
        <f>IF(ISERROR(VLOOKUP(C$29,Dateneingabe!$C$32:$H$49,3,FALSE)),"---",VLOOKUP(C$29,Dateneingabe!$C$32:$H$49,3,FALSE))</f>
        <v>---</v>
      </c>
      <c r="D27" s="176" t="str">
        <f>IF(ISERROR(VLOOKUP(D$29,Dateneingabe!$C$32:$H$49,3,FALSE)),"---",VLOOKUP(D$29,Dateneingabe!$C$32:$H$49,3,FALSE))</f>
        <v>---</v>
      </c>
      <c r="E27" s="176" t="str">
        <f>IF(ISERROR(VLOOKUP(E$29,Dateneingabe!$C$32:$H$49,3,FALSE)),"---",VLOOKUP(E$29,Dateneingabe!$C$32:$H$49,3,FALSE))</f>
        <v>---</v>
      </c>
      <c r="F27" s="176" t="str">
        <f>IF(ISERROR(VLOOKUP(F$29,Dateneingabe!$C$32:$H$49,3,FALSE)),"---",VLOOKUP(F$29,Dateneingabe!$C$32:$H$49,3,FALSE))</f>
        <v>---</v>
      </c>
      <c r="G27" s="176" t="str">
        <f>IF(ISERROR(VLOOKUP(G$29,Dateneingabe!$C$32:$H$49,3,FALSE)),"---",VLOOKUP(G$29,Dateneingabe!$C$32:$H$49,3,FALSE))</f>
        <v>---</v>
      </c>
    </row>
    <row r="28" spans="1:7" ht="32.1" customHeight="1">
      <c r="A28" s="341"/>
      <c r="B28" s="177" t="str">
        <f>IF(ISERROR(VLOOKUP(B$29,Dateneingabe!$C$32:$H$49,3,FALSE)),"---",VLOOKUP(B$29,Dateneingabe!$C$32:$H$49,6,FALSE))</f>
        <v>Angelus mei Devos</v>
      </c>
      <c r="C28" s="177" t="str">
        <f>IF(ISERROR(VLOOKUP(C$29,Dateneingabe!$C$32:$H$49,3,FALSE)),"---",VLOOKUP(C$29,Dateneingabe!$C$32:$H$49,6,FALSE))</f>
        <v>---</v>
      </c>
      <c r="D28" s="177" t="str">
        <f>IF(ISERROR(VLOOKUP(D$29,Dateneingabe!$C$32:$H$49,3,FALSE)),"---",VLOOKUP(D$29,Dateneingabe!$C$32:$H$49,6,FALSE))</f>
        <v>---</v>
      </c>
      <c r="E28" s="177" t="str">
        <f>IF(ISERROR(VLOOKUP(E$29,Dateneingabe!$C$32:$H$49,3,FALSE)),"---",VLOOKUP(E$29,Dateneingabe!$C$32:$H$49,6,FALSE))</f>
        <v>---</v>
      </c>
      <c r="F28" s="177" t="str">
        <f>IF(ISERROR(VLOOKUP(F$29,Dateneingabe!$C$32:$H$49,3,FALSE)),"---",VLOOKUP(F$29,Dateneingabe!$C$32:$H$49,6,FALSE))</f>
        <v>---</v>
      </c>
      <c r="G28" s="177" t="str">
        <f>IF(ISERROR(VLOOKUP(G$29,Dateneingabe!$C$32:$H$49,3,FALSE)),"---",VLOOKUP(G$29,Dateneingabe!$C$32:$H$49,6,FALSE))</f>
        <v>---</v>
      </c>
    </row>
    <row r="29" spans="1:7" ht="15.75">
      <c r="A29" s="177" t="s">
        <v>51</v>
      </c>
      <c r="B29" s="177" t="s">
        <v>107</v>
      </c>
      <c r="C29" s="177" t="s">
        <v>108</v>
      </c>
      <c r="D29" s="177" t="s">
        <v>109</v>
      </c>
      <c r="E29" s="177" t="s">
        <v>110</v>
      </c>
      <c r="F29" s="177" t="s">
        <v>111</v>
      </c>
      <c r="G29" s="177" t="s">
        <v>112</v>
      </c>
    </row>
    <row r="30" spans="1:7" ht="15.75">
      <c r="A30" s="177" t="s">
        <v>209</v>
      </c>
      <c r="B30" s="177" t="str">
        <f>IF(ISERROR(VLOOKUP(B$29,Dateneingabe!$C$32:$E$49,2,FALSE)),"---",VLOOKUP(B$29,Dateneingabe!$C$32:$E$49,2,FALSE))</f>
        <v>4 /  / Klasse 1</v>
      </c>
      <c r="C30" s="177" t="str">
        <f>IF(ISERROR(VLOOKUP(C$29,Dateneingabe!$C$32:$E$49,2,FALSE)),"---",VLOOKUP(C$29,Dateneingabe!$C$32:$E$49,2,FALSE))</f>
        <v>---</v>
      </c>
      <c r="D30" s="177" t="str">
        <f>IF(ISERROR(VLOOKUP(D$29,Dateneingabe!$C$32:$E$49,2,FALSE)),"---",VLOOKUP(D$29,Dateneingabe!$C$32:$E$49,2,FALSE))</f>
        <v>---</v>
      </c>
      <c r="E30" s="177" t="str">
        <f>IF(ISERROR(VLOOKUP(E$29,Dateneingabe!$C$32:$E$49,2,FALSE)),"---",VLOOKUP(E$29,Dateneingabe!$C$32:$E$49,2,FALSE))</f>
        <v>---</v>
      </c>
      <c r="F30" s="177" t="str">
        <f>IF(ISERROR(VLOOKUP(F$29,Dateneingabe!$C$32:$E$49,2,FALSE)),"---",VLOOKUP(F$29,Dateneingabe!$C$32:$E$49,2,FALSE))</f>
        <v>---</v>
      </c>
      <c r="G30" s="177" t="str">
        <f>IF(ISERROR(VLOOKUP(G$29,Dateneingabe!$C$32:$E$49,2,FALSE)),"---",VLOOKUP(G$29,Dateneingabe!$C$32:$E$49,2,FALSE))</f>
        <v>---</v>
      </c>
    </row>
    <row r="31" spans="1:7" ht="200.1" customHeight="1">
      <c r="A31" s="178" t="str">
        <f>'Übersicht Übungen'!$A$20&amp;". Übung: 
"&amp;'Übersicht Übungen'!$E$20</f>
        <v>1. Übung: 
2 Minuten Liegen in einer Gruppe, Hundeführer außer Sicht</v>
      </c>
      <c r="B31" s="229"/>
      <c r="C31" s="229"/>
      <c r="D31" s="229"/>
      <c r="E31" s="229"/>
      <c r="F31" s="229"/>
      <c r="G31" s="229"/>
    </row>
    <row r="32" spans="1:7" ht="200.1" customHeight="1">
      <c r="A32" s="178"/>
      <c r="B32" s="229"/>
      <c r="C32" s="229"/>
      <c r="D32" s="229"/>
      <c r="E32" s="229"/>
      <c r="F32" s="229"/>
      <c r="G32" s="229"/>
    </row>
    <row r="33" spans="1:7" ht="200.1" customHeight="1">
      <c r="A33" s="178"/>
      <c r="B33" s="229"/>
      <c r="C33" s="229"/>
      <c r="D33" s="229"/>
      <c r="E33" s="229"/>
      <c r="F33" s="229"/>
      <c r="G33" s="229"/>
    </row>
    <row r="34" spans="1:7" ht="32.1" customHeight="1">
      <c r="A34" s="340" t="s">
        <v>224</v>
      </c>
      <c r="B34" s="176" t="str">
        <f>IF(ISERROR(VLOOKUP(B$36,Dateneingabe!$C$32:$H$49,3,FALSE)),"---",VLOOKUP(B$36,Dateneingabe!$C$32:$H$49,3,FALSE))</f>
        <v>---</v>
      </c>
      <c r="C34" s="176" t="str">
        <f>IF(ISERROR(VLOOKUP(C$36,Dateneingabe!$C$32:$H$49,3,FALSE)),"---",VLOOKUP(C$36,Dateneingabe!$C$32:$H$49,3,FALSE))</f>
        <v>---</v>
      </c>
      <c r="D34" s="176" t="str">
        <f>IF(ISERROR(VLOOKUP(D$36,Dateneingabe!$C$32:$H$49,3,FALSE)),"---",VLOOKUP(D$36,Dateneingabe!$C$32:$H$49,3,FALSE))</f>
        <v>---</v>
      </c>
      <c r="E34" s="176" t="str">
        <f>IF(ISERROR(VLOOKUP(E$36,Dateneingabe!$C$32:$H$49,3,FALSE)),"---",VLOOKUP(E$36,Dateneingabe!$C$32:$H$49,3,FALSE))</f>
        <v>---</v>
      </c>
      <c r="F34" s="176" t="str">
        <f>IF(ISERROR(VLOOKUP(F$36,Dateneingabe!$C$32:$H$49,3,FALSE)),"---",VLOOKUP(F$36,Dateneingabe!$C$32:$H$49,3,FALSE))</f>
        <v>---</v>
      </c>
      <c r="G34" s="176" t="str">
        <f>IF(ISERROR(VLOOKUP(G$36,Dateneingabe!$C$32:$H$49,3,FALSE)),"---",VLOOKUP(G$36,Dateneingabe!$C$32:$H$49,3,FALSE))</f>
        <v>---</v>
      </c>
    </row>
    <row r="35" spans="1:7" ht="32.1" customHeight="1">
      <c r="A35" s="341"/>
      <c r="B35" s="177" t="str">
        <f>IF(ISERROR(VLOOKUP(B$36,Dateneingabe!$C$32:$H$49,3,FALSE)),"---",VLOOKUP(B$36,Dateneingabe!$C$32:$H$49,6,FALSE))</f>
        <v>---</v>
      </c>
      <c r="C35" s="177" t="str">
        <f>IF(ISERROR(VLOOKUP(C$36,Dateneingabe!$C$32:$H$49,3,FALSE)),"---",VLOOKUP(C$36,Dateneingabe!$C$32:$H$49,6,FALSE))</f>
        <v>---</v>
      </c>
      <c r="D35" s="177" t="str">
        <f>IF(ISERROR(VLOOKUP(D$36,Dateneingabe!$C$32:$H$49,3,FALSE)),"---",VLOOKUP(D$36,Dateneingabe!$C$32:$H$49,6,FALSE))</f>
        <v>---</v>
      </c>
      <c r="E35" s="177" t="str">
        <f>IF(ISERROR(VLOOKUP(E$36,Dateneingabe!$C$32:$H$49,3,FALSE)),"---",VLOOKUP(E$36,Dateneingabe!$C$32:$H$49,6,FALSE))</f>
        <v>---</v>
      </c>
      <c r="F35" s="177" t="str">
        <f>IF(ISERROR(VLOOKUP(F$36,Dateneingabe!$C$32:$H$49,3,FALSE)),"---",VLOOKUP(F$36,Dateneingabe!$C$32:$H$49,6,FALSE))</f>
        <v>---</v>
      </c>
      <c r="G35" s="177" t="str">
        <f>IF(ISERROR(VLOOKUP(G$36,Dateneingabe!$C$32:$H$49,3,FALSE)),"---",VLOOKUP(G$36,Dateneingabe!$C$32:$H$49,6,FALSE))</f>
        <v>---</v>
      </c>
    </row>
    <row r="36" spans="1:7" ht="15.75">
      <c r="A36" s="177" t="s">
        <v>51</v>
      </c>
      <c r="B36" s="177" t="s">
        <v>113</v>
      </c>
      <c r="C36" s="177" t="s">
        <v>114</v>
      </c>
      <c r="D36" s="177" t="s">
        <v>115</v>
      </c>
      <c r="E36" s="177" t="s">
        <v>116</v>
      </c>
      <c r="F36" s="177" t="s">
        <v>117</v>
      </c>
      <c r="G36" s="177" t="s">
        <v>118</v>
      </c>
    </row>
    <row r="37" spans="1:7" ht="15.75">
      <c r="A37" s="177" t="s">
        <v>209</v>
      </c>
      <c r="B37" s="177" t="str">
        <f>IF(ISERROR(VLOOKUP(B$36,Dateneingabe!$C$32:$E$49,2,FALSE)),"---",VLOOKUP(B$36,Dateneingabe!$C$32:$E$49,2,FALSE))</f>
        <v>---</v>
      </c>
      <c r="C37" s="177" t="str">
        <f>IF(ISERROR(VLOOKUP(C$36,Dateneingabe!$C$32:$E$49,2,FALSE)),"---",VLOOKUP(C$36,Dateneingabe!$C$32:$E$49,2,FALSE))</f>
        <v>---</v>
      </c>
      <c r="D37" s="177" t="str">
        <f>IF(ISERROR(VLOOKUP(D$36,Dateneingabe!$C$32:$E$49,2,FALSE)),"---",VLOOKUP(D$36,Dateneingabe!$C$32:$E$49,2,FALSE))</f>
        <v>---</v>
      </c>
      <c r="E37" s="177" t="str">
        <f>IF(ISERROR(VLOOKUP(E$36,Dateneingabe!$C$32:$E$49,2,FALSE)),"---",VLOOKUP(E$36,Dateneingabe!$C$32:$E$49,2,FALSE))</f>
        <v>---</v>
      </c>
      <c r="F37" s="177" t="str">
        <f>IF(ISERROR(VLOOKUP(F$36,Dateneingabe!$C$32:$E$49,2,FALSE)),"---",VLOOKUP(F$36,Dateneingabe!$C$32:$E$49,2,FALSE))</f>
        <v>---</v>
      </c>
      <c r="G37" s="177" t="str">
        <f>IF(ISERROR(VLOOKUP(G$36,Dateneingabe!$C$32:$E$49,2,FALSE)),"---",VLOOKUP(G$36,Dateneingabe!$C$32:$E$49,2,FALSE))</f>
        <v>---</v>
      </c>
    </row>
    <row r="38" spans="1:7" ht="200.1" customHeight="1">
      <c r="A38" s="178" t="str">
        <f>'Übersicht Übungen'!$A$20&amp;". Übung: 
"&amp;'Übersicht Übungen'!$E$20</f>
        <v>1. Übung: 
2 Minuten Liegen in einer Gruppe, Hundeführer außer Sicht</v>
      </c>
      <c r="B38" s="229"/>
      <c r="C38" s="229"/>
      <c r="D38" s="229"/>
      <c r="E38" s="229"/>
      <c r="F38" s="229"/>
      <c r="G38" s="229"/>
    </row>
    <row r="39" spans="1:7" ht="200.1" customHeight="1">
      <c r="A39" s="178"/>
      <c r="B39" s="229"/>
      <c r="C39" s="229"/>
      <c r="D39" s="229"/>
      <c r="E39" s="229"/>
      <c r="F39" s="229"/>
      <c r="G39" s="229"/>
    </row>
    <row r="40" spans="1:7" ht="200.1" customHeight="1">
      <c r="A40" s="178"/>
      <c r="B40" s="229"/>
      <c r="C40" s="229"/>
      <c r="D40" s="229"/>
      <c r="E40" s="229"/>
      <c r="F40" s="229"/>
      <c r="G40" s="229"/>
    </row>
    <row r="41" spans="1:7" ht="32.1" customHeight="1">
      <c r="A41" s="340" t="s">
        <v>224</v>
      </c>
      <c r="B41" s="176" t="str">
        <f>IF(ISERROR(VLOOKUP(B$43,Dateneingabe!$C$32:$H$49,3,FALSE)),"---",VLOOKUP(B$43,Dateneingabe!$C$32:$H$49,3,FALSE))</f>
        <v>---</v>
      </c>
      <c r="C41" s="176" t="str">
        <f>IF(ISERROR(VLOOKUP(C$43,Dateneingabe!$C$32:$H$49,3,FALSE)),"---",VLOOKUP(C$43,Dateneingabe!$C$32:$H$49,3,FALSE))</f>
        <v>---</v>
      </c>
      <c r="D41" s="176" t="str">
        <f>IF(ISERROR(VLOOKUP(D$43,Dateneingabe!$C$32:$H$49,3,FALSE)),"---",VLOOKUP(D$43,Dateneingabe!$C$32:$H$49,3,FALSE))</f>
        <v>---</v>
      </c>
      <c r="E41" s="176" t="str">
        <f>IF(ISERROR(VLOOKUP(E$43,Dateneingabe!$C$32:$H$49,3,FALSE)),"---",VLOOKUP(E$43,Dateneingabe!$C$32:$H$49,3,FALSE))</f>
        <v>---</v>
      </c>
      <c r="F41" s="176" t="str">
        <f>IF(ISERROR(VLOOKUP(F$43,Dateneingabe!$C$32:$H$49,3,FALSE)),"---",VLOOKUP(F$43,Dateneingabe!$C$32:$H$49,3,FALSE))</f>
        <v>---</v>
      </c>
      <c r="G41" s="176" t="str">
        <f>IF(ISERROR(VLOOKUP(G$43,Dateneingabe!$C$32:$H$49,3,FALSE)),"---",VLOOKUP(G$43,Dateneingabe!$C$32:$H$49,3,FALSE))</f>
        <v>---</v>
      </c>
    </row>
    <row r="42" spans="1:7" ht="32.1" customHeight="1">
      <c r="A42" s="341"/>
      <c r="B42" s="177" t="str">
        <f>IF(ISERROR(VLOOKUP(B$43,Dateneingabe!$C$32:$H$49,3,FALSE)),"---",VLOOKUP(B$43,Dateneingabe!$C$32:$H$49,6,FALSE))</f>
        <v>---</v>
      </c>
      <c r="C42" s="177" t="str">
        <f>IF(ISERROR(VLOOKUP(C$43,Dateneingabe!$C$32:$H$49,3,FALSE)),"---",VLOOKUP(C$43,Dateneingabe!$C$32:$H$49,6,FALSE))</f>
        <v>---</v>
      </c>
      <c r="D42" s="177" t="str">
        <f>IF(ISERROR(VLOOKUP(D$43,Dateneingabe!$C$32:$H$49,3,FALSE)),"---",VLOOKUP(D$43,Dateneingabe!$C$32:$H$49,6,FALSE))</f>
        <v>---</v>
      </c>
      <c r="E42" s="177" t="str">
        <f>IF(ISERROR(VLOOKUP(E$43,Dateneingabe!$C$32:$H$49,3,FALSE)),"---",VLOOKUP(E$43,Dateneingabe!$C$32:$H$49,6,FALSE))</f>
        <v>---</v>
      </c>
      <c r="F42" s="177" t="str">
        <f>IF(ISERROR(VLOOKUP(F$43,Dateneingabe!$C$32:$H$49,3,FALSE)),"---",VLOOKUP(F$43,Dateneingabe!$C$32:$H$49,6,FALSE))</f>
        <v>---</v>
      </c>
      <c r="G42" s="177" t="str">
        <f>IF(ISERROR(VLOOKUP(G$43,Dateneingabe!$C$32:$H$49,3,FALSE)),"---",VLOOKUP(G$43,Dateneingabe!$C$32:$H$49,6,FALSE))</f>
        <v>---</v>
      </c>
    </row>
    <row r="43" spans="1:7" ht="15.75">
      <c r="A43" s="177" t="s">
        <v>51</v>
      </c>
      <c r="B43" s="177" t="s">
        <v>119</v>
      </c>
      <c r="C43" s="177" t="s">
        <v>120</v>
      </c>
      <c r="D43" s="177" t="s">
        <v>121</v>
      </c>
      <c r="E43" s="177" t="s">
        <v>122</v>
      </c>
      <c r="F43" s="177" t="s">
        <v>123</v>
      </c>
      <c r="G43" s="177" t="s">
        <v>124</v>
      </c>
    </row>
    <row r="44" spans="1:7" ht="15.75">
      <c r="A44" s="177" t="s">
        <v>209</v>
      </c>
      <c r="B44" s="177" t="str">
        <f>IF(ISERROR(VLOOKUP(B$43,Dateneingabe!$C$32:$E$49,2,FALSE)),"---",VLOOKUP(B$43,Dateneingabe!$C$32:$E$49,2,FALSE))</f>
        <v>---</v>
      </c>
      <c r="C44" s="177" t="str">
        <f>IF(ISERROR(VLOOKUP(C$43,Dateneingabe!$C$32:$E$49,2,FALSE)),"---",VLOOKUP(C$43,Dateneingabe!$C$32:$E$49,2,FALSE))</f>
        <v>---</v>
      </c>
      <c r="D44" s="177" t="str">
        <f>IF(ISERROR(VLOOKUP(D$43,Dateneingabe!$C$32:$E$49,2,FALSE)),"---",VLOOKUP(D$43,Dateneingabe!$C$32:$E$49,2,FALSE))</f>
        <v>---</v>
      </c>
      <c r="E44" s="177" t="str">
        <f>IF(ISERROR(VLOOKUP(E$43,Dateneingabe!$C$32:$E$49,2,FALSE)),"---",VLOOKUP(E$43,Dateneingabe!$C$32:$E$49,2,FALSE))</f>
        <v>---</v>
      </c>
      <c r="F44" s="177" t="str">
        <f>IF(ISERROR(VLOOKUP(F$43,Dateneingabe!$C$32:$E$49,2,FALSE)),"---",VLOOKUP(F$43,Dateneingabe!$C$32:$E$49,2,FALSE))</f>
        <v>---</v>
      </c>
      <c r="G44" s="177" t="str">
        <f>IF(ISERROR(VLOOKUP(G$43,Dateneingabe!$C$32:$E$49,2,FALSE)),"---",VLOOKUP(G$43,Dateneingabe!$C$32:$E$49,2,FALSE))</f>
        <v>---</v>
      </c>
    </row>
    <row r="45" spans="1:7" ht="200.1" customHeight="1">
      <c r="A45" s="178" t="str">
        <f>'Übersicht Übungen'!$A$20&amp;". Übung: 
"&amp;'Übersicht Übungen'!$E$20</f>
        <v>1. Übung: 
2 Minuten Liegen in einer Gruppe, Hundeführer außer Sicht</v>
      </c>
      <c r="B45" s="229"/>
      <c r="C45" s="229"/>
      <c r="D45" s="229"/>
      <c r="E45" s="229"/>
      <c r="F45" s="229"/>
      <c r="G45" s="229"/>
    </row>
    <row r="46" spans="1:7" ht="200.1" customHeight="1">
      <c r="A46" s="178"/>
      <c r="B46" s="229"/>
      <c r="C46" s="229"/>
      <c r="D46" s="229"/>
      <c r="E46" s="229"/>
      <c r="F46" s="229"/>
      <c r="G46" s="229"/>
    </row>
    <row r="47" spans="1:7" ht="200.1" customHeight="1">
      <c r="A47" s="178"/>
      <c r="B47" s="229"/>
      <c r="C47" s="229"/>
      <c r="D47" s="229"/>
      <c r="E47" s="229"/>
      <c r="F47" s="229"/>
      <c r="G47" s="229"/>
    </row>
    <row r="48" spans="1:7" ht="32.1" customHeight="1">
      <c r="A48" s="340" t="s">
        <v>225</v>
      </c>
      <c r="B48" s="176" t="str">
        <f>IF(ISERROR(VLOOKUP(B$50,Dateneingabe!$C$52:$H$69,3,FALSE)),"---",VLOOKUP(B$50,Dateneingabe!$C$52:$H$69,3,FALSE))</f>
        <v>Katja Schick</v>
      </c>
      <c r="C48" s="176" t="str">
        <f>IF(ISERROR(VLOOKUP(C$50,Dateneingabe!$C$52:$H$69,3,FALSE)),"---",VLOOKUP(C$50,Dateneingabe!$C$52:$H$69,3,FALSE))</f>
        <v>Elfi Kohl</v>
      </c>
      <c r="D48" s="176" t="str">
        <f>IF(ISERROR(VLOOKUP(D$50,Dateneingabe!$C$52:$H$69,3,FALSE)),"---",VLOOKUP(D$50,Dateneingabe!$C$52:$H$69,3,FALSE))</f>
        <v>Daniel Daub</v>
      </c>
      <c r="E48" s="176" t="str">
        <f>IF(ISERROR(VLOOKUP(E$50,Dateneingabe!$C$52:$H$69,3,FALSE)),"---",VLOOKUP(E$50,Dateneingabe!$C$52:$H$69,3,FALSE))</f>
        <v>Nathalie Flick</v>
      </c>
      <c r="F48" s="176" t="str">
        <f>IF(ISERROR(VLOOKUP(F$50,Dateneingabe!$C$52:$H$69,3,FALSE)),"---",VLOOKUP(F$50,Dateneingabe!$C$52:$H$69,3,FALSE))</f>
        <v>Peter Schick</v>
      </c>
      <c r="G48" s="176" t="str">
        <f>IF(ISERROR(VLOOKUP(G$50,Dateneingabe!$C$52:$H$69,3,FALSE)),"---",VLOOKUP(G$50,Dateneingabe!$C$52:$H$69,3,FALSE))</f>
        <v>Angelika Pohland</v>
      </c>
    </row>
    <row r="49" spans="1:7" ht="32.1" customHeight="1">
      <c r="A49" s="341"/>
      <c r="B49" s="177" t="str">
        <f>IF(ISERROR(VLOOKUP(B$50,Dateneingabe!$C$52:$H$69,3,FALSE)),"---",VLOOKUP(B$50,Dateneingabe!$C$52:$H$69,6,FALSE))</f>
        <v>Hunsrück's Touch of Hazel</v>
      </c>
      <c r="C49" s="177" t="str">
        <f>IF(ISERROR(VLOOKUP(C$50,Dateneingabe!$C$52:$H$69,3,FALSE)),"---",VLOOKUP(C$50,Dateneingabe!$C$52:$H$69,6,FALSE))</f>
        <v>Betty Sue les Bijoux de la Princesse</v>
      </c>
      <c r="D49" s="177" t="str">
        <f>IF(ISERROR(VLOOKUP(D$50,Dateneingabe!$C$52:$H$69,3,FALSE)),"---",VLOOKUP(D$50,Dateneingabe!$C$52:$H$69,6,FALSE))</f>
        <v>Mawlch Zyl "Peikko"</v>
      </c>
      <c r="E49" s="177" t="str">
        <f>IF(ISERROR(VLOOKUP(E$50,Dateneingabe!$C$52:$H$69,3,FALSE)),"---",VLOOKUP(E$50,Dateneingabe!$C$52:$H$69,6,FALSE))</f>
        <v>Emily</v>
      </c>
      <c r="F49" s="177" t="str">
        <f>IF(ISERROR(VLOOKUP(F$50,Dateneingabe!$C$52:$H$69,3,FALSE)),"---",VLOOKUP(F$50,Dateneingabe!$C$52:$H$69,6,FALSE))</f>
        <v>Futurbe from me 2 you</v>
      </c>
      <c r="G49" s="177" t="str">
        <f>IF(ISERROR(VLOOKUP(G$50,Dateneingabe!$C$52:$H$69,3,FALSE)),"---",VLOOKUP(G$50,Dateneingabe!$C$52:$H$69,6,FALSE))</f>
        <v>AngeRikas Dylara a perfect dream</v>
      </c>
    </row>
    <row r="50" spans="1:7" ht="15.75">
      <c r="A50" s="177" t="s">
        <v>51</v>
      </c>
      <c r="B50" s="177" t="s">
        <v>125</v>
      </c>
      <c r="C50" s="177" t="s">
        <v>126</v>
      </c>
      <c r="D50" s="177" t="s">
        <v>127</v>
      </c>
      <c r="E50" s="177" t="s">
        <v>128</v>
      </c>
      <c r="F50" s="177" t="s">
        <v>129</v>
      </c>
      <c r="G50" s="177" t="s">
        <v>130</v>
      </c>
    </row>
    <row r="51" spans="1:7" ht="15.75">
      <c r="A51" s="177" t="s">
        <v>209</v>
      </c>
      <c r="B51" s="177" t="str">
        <f>IF(ISERROR(VLOOKUP(B$50,Dateneingabe!$C$52:$E$69,2,FALSE)),"---",VLOOKUP(B$50,Dateneingabe!$C$52:$E$69,2,FALSE))</f>
        <v>5 /  / Klasse 2</v>
      </c>
      <c r="C51" s="177" t="str">
        <f>IF(ISERROR(VLOOKUP(C$50,Dateneingabe!$C$52:$E$69,2,FALSE)),"---",VLOOKUP(C$50,Dateneingabe!$C$52:$E$69,2,FALSE))</f>
        <v>6 /  / Klasse 2</v>
      </c>
      <c r="D51" s="177" t="str">
        <f>IF(ISERROR(VLOOKUP(D$50,Dateneingabe!$C$52:$E$69,2,FALSE)),"---",VLOOKUP(D$50,Dateneingabe!$C$52:$E$69,2,FALSE))</f>
        <v>7 /  / Klasse 2</v>
      </c>
      <c r="E51" s="177" t="str">
        <f>IF(ISERROR(VLOOKUP(E$50,Dateneingabe!$C$52:$E$69,2,FALSE)),"---",VLOOKUP(E$50,Dateneingabe!$C$52:$E$69,2,FALSE))</f>
        <v>8 /  / Klasse 2</v>
      </c>
      <c r="F51" s="177" t="str">
        <f>IF(ISERROR(VLOOKUP(F$50,Dateneingabe!$C$52:$E$69,2,FALSE)),"---",VLOOKUP(F$50,Dateneingabe!$C$52:$E$69,2,FALSE))</f>
        <v>9 /  / Klasse 2</v>
      </c>
      <c r="G51" s="177" t="str">
        <f>IF(ISERROR(VLOOKUP(G$50,Dateneingabe!$C$52:$E$69,2,FALSE)),"---",VLOOKUP(G$50,Dateneingabe!$C$52:$E$69,2,FALSE))</f>
        <v>10 /  / Klasse 2</v>
      </c>
    </row>
    <row r="52" spans="1:7" ht="200.1" customHeight="1">
      <c r="A52" s="178" t="str">
        <f>'Übersicht Übungen'!$A$34&amp;". Übung: 
"&amp;'Übersicht Übungen'!$E$34</f>
        <v>1. Übung: 
1 Minute Sitzen in einer Gruppe, Hundeführer in Sicht des Hundes</v>
      </c>
      <c r="B52" s="229"/>
      <c r="C52" s="229"/>
      <c r="D52" s="229"/>
      <c r="E52" s="229"/>
      <c r="F52" s="229"/>
      <c r="G52" s="229"/>
    </row>
    <row r="53" spans="1:7" ht="200.1" customHeight="1">
      <c r="A53" s="178"/>
      <c r="B53" s="229"/>
      <c r="C53" s="229"/>
      <c r="D53" s="229"/>
      <c r="E53" s="229"/>
      <c r="F53" s="229"/>
      <c r="G53" s="229"/>
    </row>
    <row r="54" spans="1:7" ht="200.1" customHeight="1">
      <c r="A54" s="178"/>
      <c r="B54" s="229"/>
      <c r="C54" s="229"/>
      <c r="D54" s="229"/>
      <c r="E54" s="229"/>
      <c r="F54" s="229"/>
      <c r="G54" s="229"/>
    </row>
    <row r="55" spans="1:7" ht="32.1" customHeight="1">
      <c r="A55" s="340" t="s">
        <v>225</v>
      </c>
      <c r="B55" s="176" t="str">
        <f>IF(ISERROR(VLOOKUP(B$57,Dateneingabe!$C$52:$H$69,3,FALSE)),"---",VLOOKUP(B$57,Dateneingabe!$C$52:$H$69,3,FALSE))</f>
        <v>---</v>
      </c>
      <c r="C55" s="176" t="str">
        <f>IF(ISERROR(VLOOKUP(C$57,Dateneingabe!$C$52:$H$69,3,FALSE)),"---",VLOOKUP(C$57,Dateneingabe!$C$52:$H$69,3,FALSE))</f>
        <v>---</v>
      </c>
      <c r="D55" s="176" t="str">
        <f>IF(ISERROR(VLOOKUP(D$57,Dateneingabe!$C$52:$H$69,3,FALSE)),"---",VLOOKUP(D$57,Dateneingabe!$C$52:$H$69,3,FALSE))</f>
        <v>---</v>
      </c>
      <c r="E55" s="176" t="str">
        <f>IF(ISERROR(VLOOKUP(E$57,Dateneingabe!$C$52:$H$69,3,FALSE)),"---",VLOOKUP(E$57,Dateneingabe!$C$52:$H$69,3,FALSE))</f>
        <v>---</v>
      </c>
      <c r="F55" s="176" t="str">
        <f>IF(ISERROR(VLOOKUP(F$57,Dateneingabe!$C$52:$H$69,3,FALSE)),"---",VLOOKUP(F$57,Dateneingabe!$C$52:$H$69,3,FALSE))</f>
        <v>---</v>
      </c>
      <c r="G55" s="176" t="str">
        <f>IF(ISERROR(VLOOKUP(G$57,Dateneingabe!$C$52:$H$69,3,FALSE)),"---",VLOOKUP(G$57,Dateneingabe!$C$52:$H$69,3,FALSE))</f>
        <v>---</v>
      </c>
    </row>
    <row r="56" spans="1:7" ht="32.1" customHeight="1">
      <c r="A56" s="341"/>
      <c r="B56" s="177" t="str">
        <f>IF(ISERROR(VLOOKUP(B$57,Dateneingabe!$C$52:$H$69,3,FALSE)),"---",VLOOKUP(B$57,Dateneingabe!$C$52:$H$69,6,FALSE))</f>
        <v>---</v>
      </c>
      <c r="C56" s="177" t="str">
        <f>IF(ISERROR(VLOOKUP(C$57,Dateneingabe!$C$52:$H$69,3,FALSE)),"---",VLOOKUP(C$57,Dateneingabe!$C$52:$H$69,6,FALSE))</f>
        <v>---</v>
      </c>
      <c r="D56" s="177" t="str">
        <f>IF(ISERROR(VLOOKUP(D$57,Dateneingabe!$C$52:$H$69,3,FALSE)),"---",VLOOKUP(D$57,Dateneingabe!$C$52:$H$69,6,FALSE))</f>
        <v>---</v>
      </c>
      <c r="E56" s="177" t="str">
        <f>IF(ISERROR(VLOOKUP(E$57,Dateneingabe!$C$52:$H$69,3,FALSE)),"---",VLOOKUP(E$57,Dateneingabe!$C$52:$H$69,6,FALSE))</f>
        <v>---</v>
      </c>
      <c r="F56" s="177" t="str">
        <f>IF(ISERROR(VLOOKUP(F$57,Dateneingabe!$C$52:$H$69,3,FALSE)),"---",VLOOKUP(F$57,Dateneingabe!$C$52:$H$69,6,FALSE))</f>
        <v>---</v>
      </c>
      <c r="G56" s="177" t="str">
        <f>IF(ISERROR(VLOOKUP(G$57,Dateneingabe!$C$52:$H$69,3,FALSE)),"---",VLOOKUP(G$57,Dateneingabe!$C$52:$H$69,6,FALSE))</f>
        <v>---</v>
      </c>
    </row>
    <row r="57" spans="1:7" ht="15.75">
      <c r="A57" s="177" t="s">
        <v>51</v>
      </c>
      <c r="B57" s="177" t="s">
        <v>131</v>
      </c>
      <c r="C57" s="177" t="s">
        <v>132</v>
      </c>
      <c r="D57" s="177" t="s">
        <v>133</v>
      </c>
      <c r="E57" s="177" t="s">
        <v>134</v>
      </c>
      <c r="F57" s="177" t="s">
        <v>135</v>
      </c>
      <c r="G57" s="177" t="s">
        <v>136</v>
      </c>
    </row>
    <row r="58" spans="1:7" ht="15.75">
      <c r="A58" s="177" t="s">
        <v>209</v>
      </c>
      <c r="B58" s="177" t="str">
        <f>IF(ISERROR(VLOOKUP(B$57,Dateneingabe!$C$52:$E$69,2,FALSE)),"---",VLOOKUP(B$57,Dateneingabe!$C$52:$E$69,2,FALSE))</f>
        <v>---</v>
      </c>
      <c r="C58" s="177" t="str">
        <f>IF(ISERROR(VLOOKUP(C$57,Dateneingabe!$C$52:$E$69,2,FALSE)),"---",VLOOKUP(C$57,Dateneingabe!$C$52:$E$69,2,FALSE))</f>
        <v>---</v>
      </c>
      <c r="D58" s="177" t="str">
        <f>IF(ISERROR(VLOOKUP(D$57,Dateneingabe!$C$52:$E$69,2,FALSE)),"---",VLOOKUP(D$57,Dateneingabe!$C$52:$E$69,2,FALSE))</f>
        <v>---</v>
      </c>
      <c r="E58" s="177" t="str">
        <f>IF(ISERROR(VLOOKUP(E$57,Dateneingabe!$C$52:$E$69,2,FALSE)),"---",VLOOKUP(E$57,Dateneingabe!$C$52:$E$69,2,FALSE))</f>
        <v>---</v>
      </c>
      <c r="F58" s="177" t="str">
        <f>IF(ISERROR(VLOOKUP(F$57,Dateneingabe!$C$52:$E$69,2,FALSE)),"---",VLOOKUP(F$57,Dateneingabe!$C$52:$E$69,2,FALSE))</f>
        <v>---</v>
      </c>
      <c r="G58" s="177" t="str">
        <f>IF(ISERROR(VLOOKUP(G$57,Dateneingabe!$C$52:$E$69,2,FALSE)),"---",VLOOKUP(G$57,Dateneingabe!$C$52:$E$69,2,FALSE))</f>
        <v>---</v>
      </c>
    </row>
    <row r="59" spans="1:7" ht="200.1" customHeight="1">
      <c r="A59" s="178" t="str">
        <f>'Übersicht Übungen'!$A$34&amp;". Übung: 
"&amp;'Übersicht Übungen'!$E$34</f>
        <v>1. Übung: 
1 Minute Sitzen in einer Gruppe, Hundeführer in Sicht des Hundes</v>
      </c>
      <c r="B59" s="229"/>
      <c r="C59" s="229"/>
      <c r="D59" s="229"/>
      <c r="E59" s="229"/>
      <c r="F59" s="229"/>
      <c r="G59" s="229"/>
    </row>
    <row r="60" spans="1:7" ht="200.1" customHeight="1">
      <c r="A60" s="178"/>
      <c r="B60" s="229"/>
      <c r="C60" s="229"/>
      <c r="D60" s="229"/>
      <c r="E60" s="229"/>
      <c r="F60" s="229"/>
      <c r="G60" s="229"/>
    </row>
    <row r="61" spans="1:7" ht="200.1" customHeight="1">
      <c r="A61" s="178"/>
      <c r="B61" s="229"/>
      <c r="C61" s="229"/>
      <c r="D61" s="229"/>
      <c r="E61" s="229"/>
      <c r="F61" s="229"/>
      <c r="G61" s="229"/>
    </row>
    <row r="62" spans="1:7" ht="32.1" customHeight="1">
      <c r="A62" s="340" t="s">
        <v>225</v>
      </c>
      <c r="B62" s="176" t="str">
        <f>IF(ISERROR(VLOOKUP(B$64,Dateneingabe!$C$52:$H$69,3,FALSE)),"---",VLOOKUP(B$64,Dateneingabe!$C$52:$H$69,3,FALSE))</f>
        <v>---</v>
      </c>
      <c r="C62" s="176" t="str">
        <f>IF(ISERROR(VLOOKUP(C$64,Dateneingabe!$C$52:$H$69,3,FALSE)),"---",VLOOKUP(C$64,Dateneingabe!$C$52:$H$69,3,FALSE))</f>
        <v>---</v>
      </c>
      <c r="D62" s="176" t="str">
        <f>IF(ISERROR(VLOOKUP(D$64,Dateneingabe!$C$52:$H$69,3,FALSE)),"---",VLOOKUP(D$64,Dateneingabe!$C$52:$H$69,3,FALSE))</f>
        <v>---</v>
      </c>
      <c r="E62" s="176" t="str">
        <f>IF(ISERROR(VLOOKUP(E$64,Dateneingabe!$C$52:$H$69,3,FALSE)),"---",VLOOKUP(E$64,Dateneingabe!$C$52:$H$69,3,FALSE))</f>
        <v>---</v>
      </c>
      <c r="F62" s="176" t="str">
        <f>IF(ISERROR(VLOOKUP(F$64,Dateneingabe!$C$52:$H$69,3,FALSE)),"---",VLOOKUP(F$64,Dateneingabe!$C$52:$H$69,3,FALSE))</f>
        <v>---</v>
      </c>
      <c r="G62" s="176" t="str">
        <f>IF(ISERROR(VLOOKUP(G$64,Dateneingabe!$C$52:$H$69,3,FALSE)),"---",VLOOKUP(G$64,Dateneingabe!$C$52:$H$69,3,FALSE))</f>
        <v>---</v>
      </c>
    </row>
    <row r="63" spans="1:7" ht="32.1" customHeight="1">
      <c r="A63" s="341"/>
      <c r="B63" s="177" t="str">
        <f>IF(ISERROR(VLOOKUP(B$64,Dateneingabe!$C$52:$H$69,3,FALSE)),"---",VLOOKUP(B$64,Dateneingabe!$C$52:$H$69,6,FALSE))</f>
        <v>---</v>
      </c>
      <c r="C63" s="177" t="str">
        <f>IF(ISERROR(VLOOKUP(C$64,Dateneingabe!$C$52:$H$69,3,FALSE)),"---",VLOOKUP(C$64,Dateneingabe!$C$52:$H$69,6,FALSE))</f>
        <v>---</v>
      </c>
      <c r="D63" s="177" t="str">
        <f>IF(ISERROR(VLOOKUP(D$64,Dateneingabe!$C$52:$H$69,3,FALSE)),"---",VLOOKUP(D$64,Dateneingabe!$C$52:$H$69,6,FALSE))</f>
        <v>---</v>
      </c>
      <c r="E63" s="177" t="str">
        <f>IF(ISERROR(VLOOKUP(E$64,Dateneingabe!$C$52:$H$69,3,FALSE)),"---",VLOOKUP(E$64,Dateneingabe!$C$52:$H$69,6,FALSE))</f>
        <v>---</v>
      </c>
      <c r="F63" s="177" t="str">
        <f>IF(ISERROR(VLOOKUP(F$64,Dateneingabe!$C$52:$H$69,3,FALSE)),"---",VLOOKUP(F$64,Dateneingabe!$C$52:$H$69,6,FALSE))</f>
        <v>---</v>
      </c>
      <c r="G63" s="177" t="str">
        <f>IF(ISERROR(VLOOKUP(G$64,Dateneingabe!$C$52:$H$69,3,FALSE)),"---",VLOOKUP(G$64,Dateneingabe!$C$52:$H$69,6,FALSE))</f>
        <v>---</v>
      </c>
    </row>
    <row r="64" spans="1:7" ht="15.75">
      <c r="A64" s="177" t="s">
        <v>51</v>
      </c>
      <c r="B64" s="177" t="s">
        <v>137</v>
      </c>
      <c r="C64" s="177" t="s">
        <v>138</v>
      </c>
      <c r="D64" s="177" t="s">
        <v>139</v>
      </c>
      <c r="E64" s="177" t="s">
        <v>140</v>
      </c>
      <c r="F64" s="177" t="s">
        <v>141</v>
      </c>
      <c r="G64" s="177" t="s">
        <v>142</v>
      </c>
    </row>
    <row r="65" spans="1:7" ht="15.75">
      <c r="A65" s="177" t="s">
        <v>209</v>
      </c>
      <c r="B65" s="177" t="str">
        <f>IF(ISERROR(VLOOKUP(B$64,Dateneingabe!$C$52:$E$69,2,FALSE)),"---",VLOOKUP(B$64,Dateneingabe!$C$52:$E$69,2,FALSE))</f>
        <v>---</v>
      </c>
      <c r="C65" s="177" t="str">
        <f>IF(ISERROR(VLOOKUP(C$64,Dateneingabe!$C$52:$E$69,2,FALSE)),"---",VLOOKUP(C$64,Dateneingabe!$C$52:$E$69,2,FALSE))</f>
        <v>---</v>
      </c>
      <c r="D65" s="177" t="str">
        <f>IF(ISERROR(VLOOKUP(D$64,Dateneingabe!$C$52:$E$69,2,FALSE)),"---",VLOOKUP(D$64,Dateneingabe!$C$52:$E$69,2,FALSE))</f>
        <v>---</v>
      </c>
      <c r="E65" s="177" t="str">
        <f>IF(ISERROR(VLOOKUP(E$64,Dateneingabe!$C$52:$E$69,2,FALSE)),"---",VLOOKUP(E$64,Dateneingabe!$C$52:$E$69,2,FALSE))</f>
        <v>---</v>
      </c>
      <c r="F65" s="177" t="str">
        <f>IF(ISERROR(VLOOKUP(F$64,Dateneingabe!$C$52:$E$69,2,FALSE)),"---",VLOOKUP(F$64,Dateneingabe!$C$52:$E$69,2,FALSE))</f>
        <v>---</v>
      </c>
      <c r="G65" s="177" t="str">
        <f>IF(ISERROR(VLOOKUP(G$64,Dateneingabe!$C$52:$E$69,2,FALSE)),"---",VLOOKUP(G$64,Dateneingabe!$C$52:$E$69,2,FALSE))</f>
        <v>---</v>
      </c>
    </row>
    <row r="66" spans="1:7" ht="200.1" customHeight="1">
      <c r="A66" s="178" t="str">
        <f>'Übersicht Übungen'!$A$34&amp;". Übung: 
"&amp;'Übersicht Übungen'!$E$34</f>
        <v>1. Übung: 
1 Minute Sitzen in einer Gruppe, Hundeführer in Sicht des Hundes</v>
      </c>
      <c r="B66" s="229"/>
      <c r="C66" s="229"/>
      <c r="D66" s="229"/>
      <c r="E66" s="229"/>
      <c r="F66" s="229"/>
      <c r="G66" s="229"/>
    </row>
    <row r="67" spans="1:7" ht="200.1" customHeight="1">
      <c r="A67" s="178"/>
      <c r="B67" s="229"/>
      <c r="C67" s="229"/>
      <c r="D67" s="229"/>
      <c r="E67" s="229"/>
      <c r="F67" s="229"/>
      <c r="G67" s="229"/>
    </row>
    <row r="68" spans="1:7" ht="200.1" customHeight="1">
      <c r="A68" s="178"/>
      <c r="B68" s="229"/>
      <c r="C68" s="229"/>
      <c r="D68" s="229"/>
      <c r="E68" s="229"/>
      <c r="F68" s="229"/>
      <c r="G68" s="229"/>
    </row>
    <row r="69" spans="1:7" ht="32.1" customHeight="1">
      <c r="A69" s="340" t="s">
        <v>226</v>
      </c>
      <c r="B69" s="176" t="str">
        <f>IF(ISERROR(VLOOKUP(B$71,Dateneingabe!$C$72:$H$89,3,FALSE)),"---",VLOOKUP(B$71,Dateneingabe!$C$72:$H$89,3,FALSE))</f>
        <v>Heike Ungar</v>
      </c>
      <c r="C69" s="176" t="str">
        <f>IF(ISERROR(VLOOKUP(C$71,Dateneingabe!$C$72:$H$89,3,FALSE)),"---",VLOOKUP(C$71,Dateneingabe!$C$72:$H$89,3,FALSE))</f>
        <v>Heike Rusch</v>
      </c>
      <c r="D69" s="176" t="str">
        <f>IF(ISERROR(VLOOKUP(D$71,Dateneingabe!$C$72:$H$89,3,FALSE)),"---",VLOOKUP(D$71,Dateneingabe!$C$72:$H$89,3,FALSE))</f>
        <v>Kim Krier</v>
      </c>
      <c r="E69" s="176" t="str">
        <f>IF(ISERROR(VLOOKUP(E$71,Dateneingabe!$C$72:$H$89,3,FALSE)),"---",VLOOKUP(E$71,Dateneingabe!$C$72:$H$89,3,FALSE))</f>
        <v>Mirjam Claasen</v>
      </c>
      <c r="F69" s="176" t="str">
        <f>IF(ISERROR(VLOOKUP(F$71,Dateneingabe!$C$72:$H$89,3,FALSE)),"---",VLOOKUP(F$71,Dateneingabe!$C$72:$H$89,3,FALSE))</f>
        <v>Sylvia Brügge</v>
      </c>
      <c r="G69" s="176" t="str">
        <f>IF(ISERROR(VLOOKUP(G$71,Dateneingabe!$C$72:$H$89,3,FALSE)),"---",VLOOKUP(G$71,Dateneingabe!$C$72:$H$89,3,FALSE))</f>
        <v>Jana Brügge</v>
      </c>
    </row>
    <row r="70" spans="1:7" ht="32.1" customHeight="1">
      <c r="A70" s="341"/>
      <c r="B70" s="177" t="str">
        <f>IF(ISERROR(VLOOKUP(B$71,Dateneingabe!$C$72:$H$89,3,FALSE)),"---",VLOOKUP(B$71,Dateneingabe!$C$72:$H$89,6,FALSE))</f>
        <v>Golden Mayflowers Power of Love</v>
      </c>
      <c r="C70" s="177" t="str">
        <f>IF(ISERROR(VLOOKUP(C$71,Dateneingabe!$C$72:$H$89,3,FALSE)),"---",VLOOKUP(C$71,Dateneingabe!$C$72:$H$89,6,FALSE))</f>
        <v>Whisky red label from Carolyn's Home</v>
      </c>
      <c r="D70" s="177" t="str">
        <f>IF(ISERROR(VLOOKUP(D$71,Dateneingabe!$C$72:$H$89,3,FALSE)),"---",VLOOKUP(D$71,Dateneingabe!$C$72:$H$89,6,FALSE))</f>
        <v>Dulcina</v>
      </c>
      <c r="E70" s="177" t="str">
        <f>IF(ISERROR(VLOOKUP(E$71,Dateneingabe!$C$72:$H$89,3,FALSE)),"---",VLOOKUP(E$71,Dateneingabe!$C$72:$H$89,6,FALSE))</f>
        <v>Limcreek Active Marley</v>
      </c>
      <c r="F70" s="177" t="str">
        <f>IF(ISERROR(VLOOKUP(F$71,Dateneingabe!$C$72:$H$89,3,FALSE)),"---",VLOOKUP(F$71,Dateneingabe!$C$72:$H$89,6,FALSE))</f>
        <v>Dancing Nemo of Joy's Red Rose Farm</v>
      </c>
      <c r="G70" s="177" t="str">
        <f>IF(ISERROR(VLOOKUP(G$71,Dateneingabe!$C$72:$H$89,3,FALSE)),"---",VLOOKUP(G$71,Dateneingabe!$C$72:$H$89,6,FALSE))</f>
        <v>Blum's little Flowers Carmina Bumana</v>
      </c>
    </row>
    <row r="71" spans="1:7" ht="15.75">
      <c r="A71" s="177" t="s">
        <v>51</v>
      </c>
      <c r="B71" s="177" t="s">
        <v>143</v>
      </c>
      <c r="C71" s="177" t="s">
        <v>144</v>
      </c>
      <c r="D71" s="177" t="s">
        <v>145</v>
      </c>
      <c r="E71" s="177" t="s">
        <v>146</v>
      </c>
      <c r="F71" s="177" t="s">
        <v>147</v>
      </c>
      <c r="G71" s="177" t="s">
        <v>148</v>
      </c>
    </row>
    <row r="72" spans="1:7" ht="15.75">
      <c r="A72" s="177" t="s">
        <v>209</v>
      </c>
      <c r="B72" s="177" t="str">
        <f>IF(ISERROR(VLOOKUP(B$71,Dateneingabe!$C$72:$E$89,2,FALSE)),"---",VLOOKUP(B$71,Dateneingabe!$C$72:$E$89,2,FALSE))</f>
        <v>11 /  / Klasse 3</v>
      </c>
      <c r="C72" s="177" t="str">
        <f>IF(ISERROR(VLOOKUP(C$71,Dateneingabe!$C$72:$E$89,2,FALSE)),"---",VLOOKUP(C$71,Dateneingabe!$C$72:$E$89,2,FALSE))</f>
        <v>12 /  / Klasse 3</v>
      </c>
      <c r="D72" s="177" t="str">
        <f>IF(ISERROR(VLOOKUP(D$71,Dateneingabe!$C$72:$E$89,2,FALSE)),"---",VLOOKUP(D$71,Dateneingabe!$C$72:$E$89,2,FALSE))</f>
        <v>13 /  / Klasse 3</v>
      </c>
      <c r="E72" s="177" t="str">
        <f>IF(ISERROR(VLOOKUP(E$71,Dateneingabe!$C$72:$E$89,2,FALSE)),"---",VLOOKUP(E$71,Dateneingabe!$C$72:$E$89,2,FALSE))</f>
        <v>14 /  / Klasse 3</v>
      </c>
      <c r="F72" s="177" t="str">
        <f>IF(ISERROR(VLOOKUP(F$71,Dateneingabe!$C$72:$E$89,2,FALSE)),"---",VLOOKUP(F$71,Dateneingabe!$C$72:$E$89,2,FALSE))</f>
        <v>15 /  / Klasse 3</v>
      </c>
      <c r="G72" s="177" t="str">
        <f>IF(ISERROR(VLOOKUP(G$71,Dateneingabe!$C$72:$E$89,2,FALSE)),"---",VLOOKUP(G$71,Dateneingabe!$C$72:$E$89,2,FALSE))</f>
        <v>16 /  / Klasse 3</v>
      </c>
    </row>
    <row r="73" spans="1:7" ht="200.1" customHeight="1">
      <c r="A73" s="178" t="str">
        <f>'Übersicht Übungen'!$A$48&amp;". Übung: 
"&amp;'Übersicht Übungen'!$E$48</f>
        <v>1. Übung: 
2 Minuten Sitzen in der Gruppe außer Sicht</v>
      </c>
      <c r="B73" s="229"/>
      <c r="C73" s="229"/>
      <c r="D73" s="229"/>
      <c r="E73" s="229"/>
      <c r="F73" s="229"/>
      <c r="G73" s="229"/>
    </row>
    <row r="74" spans="1:7" ht="200.1" customHeight="1">
      <c r="A74" s="178" t="str">
        <f>'Übersicht Übungen'!$A$49&amp;". Übung: 
"&amp;'Übersicht Übungen'!$E$49</f>
        <v>2. Übung: 
4 Minuten Liegen in der Gruppe mit Ablenkung außer Sicht</v>
      </c>
      <c r="B74" s="229"/>
      <c r="C74" s="229"/>
      <c r="D74" s="229"/>
      <c r="E74" s="229"/>
      <c r="F74" s="229"/>
      <c r="G74" s="229"/>
    </row>
    <row r="75" spans="1:7" ht="200.1" customHeight="1">
      <c r="A75" s="178"/>
      <c r="B75" s="229"/>
      <c r="C75" s="229"/>
      <c r="D75" s="229"/>
      <c r="E75" s="229"/>
      <c r="F75" s="229"/>
      <c r="G75" s="229"/>
    </row>
    <row r="76" spans="1:7" ht="32.1" customHeight="1">
      <c r="A76" s="340" t="s">
        <v>226</v>
      </c>
      <c r="B76" s="176" t="str">
        <f>IF(ISERROR(VLOOKUP(B$78,Dateneingabe!$C$72:$H$89,3,FALSE)),"---",VLOOKUP(B$78,Dateneingabe!$C$72:$H$89,3,FALSE))</f>
        <v xml:space="preserve">Andrea Bacher </v>
      </c>
      <c r="C76" s="176" t="str">
        <f>IF(ISERROR(VLOOKUP(C$78,Dateneingabe!$C$72:$H$89,3,FALSE)),"---",VLOOKUP(C$78,Dateneingabe!$C$72:$H$89,3,FALSE))</f>
        <v>Heike Ungar</v>
      </c>
      <c r="D76" s="176" t="str">
        <f>IF(ISERROR(VLOOKUP(D$78,Dateneingabe!$C$72:$H$89,3,FALSE)),"---",VLOOKUP(D$78,Dateneingabe!$C$72:$H$89,3,FALSE))</f>
        <v>Günter Rück</v>
      </c>
      <c r="E76" s="176" t="str">
        <f>IF(ISERROR(VLOOKUP(E$78,Dateneingabe!$C$72:$H$89,3,FALSE)),"---",VLOOKUP(E$78,Dateneingabe!$C$72:$H$89,3,FALSE))</f>
        <v>Heike Rusch</v>
      </c>
      <c r="F76" s="176" t="str">
        <f>IF(ISERROR(VLOOKUP(F$78,Dateneingabe!$C$72:$H$89,3,FALSE)),"---",VLOOKUP(F$78,Dateneingabe!$C$72:$H$89,3,FALSE))</f>
        <v>Sylvia Brügge</v>
      </c>
      <c r="G76" s="176" t="str">
        <f>IF(ISERROR(VLOOKUP(G$78,Dateneingabe!$C$72:$H$89,3,FALSE)),"---",VLOOKUP(G$78,Dateneingabe!$C$72:$H$89,3,FALSE))</f>
        <v>---</v>
      </c>
    </row>
    <row r="77" spans="1:7" ht="32.1" customHeight="1">
      <c r="A77" s="341"/>
      <c r="B77" s="177" t="str">
        <f>IF(ISERROR(VLOOKUP(B$78,Dateneingabe!$C$72:$H$89,3,FALSE)),"---",VLOOKUP(B$78,Dateneingabe!$C$72:$H$89,6,FALSE))</f>
        <v>Dark Robin BC aus der alten Noris</v>
      </c>
      <c r="C77" s="177" t="str">
        <f>IF(ISERROR(VLOOKUP(C$78,Dateneingabe!$C$72:$H$89,3,FALSE)),"---",VLOOKUP(C$78,Dateneingabe!$C$72:$H$89,6,FALSE))</f>
        <v>Sandor</v>
      </c>
      <c r="D77" s="177" t="str">
        <f>IF(ISERROR(VLOOKUP(D$78,Dateneingabe!$C$72:$H$89,3,FALSE)),"---",VLOOKUP(D$78,Dateneingabe!$C$72:$H$89,6,FALSE))</f>
        <v>Borders Blackpearl Beryl spot in the shiny night</v>
      </c>
      <c r="E77" s="177" t="str">
        <f>IF(ISERROR(VLOOKUP(E$78,Dateneingabe!$C$72:$H$89,3,FALSE)),"---",VLOOKUP(E$78,Dateneingabe!$C$72:$H$89,6,FALSE))</f>
        <v>Borders Blackpearl British Joker</v>
      </c>
      <c r="F77" s="177" t="str">
        <f>IF(ISERROR(VLOOKUP(F$78,Dateneingabe!$C$72:$H$89,3,FALSE)),"---",VLOOKUP(F$78,Dateneingabe!$C$72:$H$89,6,FALSE))</f>
        <v>Wildsong's Outrun my Gun</v>
      </c>
      <c r="G77" s="177" t="str">
        <f>IF(ISERROR(VLOOKUP(G$78,Dateneingabe!$C$72:$H$89,3,FALSE)),"---",VLOOKUP(G$78,Dateneingabe!$C$72:$H$89,6,FALSE))</f>
        <v>---</v>
      </c>
    </row>
    <row r="78" spans="1:7" ht="15.75">
      <c r="A78" s="177" t="s">
        <v>51</v>
      </c>
      <c r="B78" s="177" t="s">
        <v>149</v>
      </c>
      <c r="C78" s="177" t="s">
        <v>150</v>
      </c>
      <c r="D78" s="177" t="s">
        <v>151</v>
      </c>
      <c r="E78" s="177" t="s">
        <v>152</v>
      </c>
      <c r="F78" s="177" t="s">
        <v>153</v>
      </c>
      <c r="G78" s="177" t="s">
        <v>154</v>
      </c>
    </row>
    <row r="79" spans="1:7" ht="15.75">
      <c r="A79" s="177" t="s">
        <v>209</v>
      </c>
      <c r="B79" s="177" t="str">
        <f>IF(ISERROR(VLOOKUP(B$78,Dateneingabe!$C$72:$E$89,2,FALSE)),"---",VLOOKUP(B$78,Dateneingabe!$C$72:$E$89,2,FALSE))</f>
        <v>17 /  / Klasse 3</v>
      </c>
      <c r="C79" s="177" t="str">
        <f>IF(ISERROR(VLOOKUP(C$78,Dateneingabe!$C$72:$E$89,2,FALSE)),"---",VLOOKUP(C$78,Dateneingabe!$C$72:$E$89,2,FALSE))</f>
        <v>18 /  / Klasse 3</v>
      </c>
      <c r="D79" s="177" t="str">
        <f>IF(ISERROR(VLOOKUP(D$78,Dateneingabe!$C$72:$E$89,2,FALSE)),"---",VLOOKUP(D$78,Dateneingabe!$C$72:$E$89,2,FALSE))</f>
        <v>19 /  / Klasse 3</v>
      </c>
      <c r="E79" s="177" t="str">
        <f>IF(ISERROR(VLOOKUP(E$78,Dateneingabe!$C$72:$E$89,2,FALSE)),"---",VLOOKUP(E$78,Dateneingabe!$C$72:$E$89,2,FALSE))</f>
        <v>20 /  / Klasse 3</v>
      </c>
      <c r="F79" s="177" t="str">
        <f>IF(ISERROR(VLOOKUP(F$78,Dateneingabe!$C$72:$E$89,2,FALSE)),"---",VLOOKUP(F$78,Dateneingabe!$C$72:$E$89,2,FALSE))</f>
        <v>21 /  / Klasse 3</v>
      </c>
      <c r="G79" s="177" t="str">
        <f>IF(ISERROR(VLOOKUP(G$78,Dateneingabe!$C$72:$E$89,2,FALSE)),"---",VLOOKUP(G$78,Dateneingabe!$C$72:$E$89,2,FALSE))</f>
        <v>---</v>
      </c>
    </row>
    <row r="80" spans="1:7" ht="200.1" customHeight="1">
      <c r="A80" s="178" t="str">
        <f>'Übersicht Übungen'!$A$48&amp;". Übung: 
"&amp;'Übersicht Übungen'!$E$48</f>
        <v>1. Übung: 
2 Minuten Sitzen in der Gruppe außer Sicht</v>
      </c>
      <c r="B80" s="229"/>
      <c r="C80" s="229"/>
      <c r="D80" s="229"/>
      <c r="E80" s="229"/>
      <c r="F80" s="229"/>
      <c r="G80" s="229"/>
    </row>
    <row r="81" spans="1:7" ht="200.1" customHeight="1">
      <c r="A81" s="178" t="str">
        <f>'Übersicht Übungen'!$A$49&amp;". Übung: 
"&amp;'Übersicht Übungen'!$E$49</f>
        <v>2. Übung: 
4 Minuten Liegen in der Gruppe mit Ablenkung außer Sicht</v>
      </c>
      <c r="B81" s="229"/>
      <c r="C81" s="229"/>
      <c r="D81" s="229"/>
      <c r="E81" s="229"/>
      <c r="F81" s="229"/>
      <c r="G81" s="229"/>
    </row>
    <row r="82" spans="1:7" ht="200.1" customHeight="1">
      <c r="A82" s="178"/>
      <c r="B82" s="229"/>
      <c r="C82" s="229"/>
      <c r="D82" s="229"/>
      <c r="E82" s="229"/>
      <c r="F82" s="229"/>
      <c r="G82" s="229"/>
    </row>
    <row r="83" spans="1:7" ht="32.1" customHeight="1">
      <c r="A83" s="340" t="s">
        <v>226</v>
      </c>
      <c r="B83" s="176" t="str">
        <f>IF(ISERROR(VLOOKUP(B$85,Dateneingabe!$C$72:$H$89,3,FALSE)),"---",VLOOKUP(B$85,Dateneingabe!$C$72:$H$89,3,FALSE))</f>
        <v>---</v>
      </c>
      <c r="C83" s="176" t="str">
        <f>IF(ISERROR(VLOOKUP(C$85,Dateneingabe!$C$72:$H$89,3,FALSE)),"---",VLOOKUP(C$85,Dateneingabe!$C$72:$H$89,3,FALSE))</f>
        <v>---</v>
      </c>
      <c r="D83" s="176" t="str">
        <f>IF(ISERROR(VLOOKUP(D$85,Dateneingabe!$C$72:$H$89,3,FALSE)),"---",VLOOKUP(D$85,Dateneingabe!$C$72:$H$89,3,FALSE))</f>
        <v>---</v>
      </c>
      <c r="E83" s="176" t="str">
        <f>IF(ISERROR(VLOOKUP(E$85,Dateneingabe!$C$72:$H$89,3,FALSE)),"---",VLOOKUP(E$85,Dateneingabe!$C$72:$H$89,3,FALSE))</f>
        <v>---</v>
      </c>
      <c r="F83" s="176" t="str">
        <f>IF(ISERROR(VLOOKUP(F$85,Dateneingabe!$C$72:$H$89,3,FALSE)),"---",VLOOKUP(F$85,Dateneingabe!$C$72:$H$89,3,FALSE))</f>
        <v>---</v>
      </c>
      <c r="G83" s="176" t="str">
        <f>IF(ISERROR(VLOOKUP(G$85,Dateneingabe!$C$72:$H$89,3,FALSE)),"---",VLOOKUP(G$85,Dateneingabe!$C$72:$H$89,3,FALSE))</f>
        <v>---</v>
      </c>
    </row>
    <row r="84" spans="1:7" ht="32.1" customHeight="1">
      <c r="A84" s="341"/>
      <c r="B84" s="177" t="str">
        <f>IF(ISERROR(VLOOKUP(B$85,Dateneingabe!$C$72:$H$89,3,FALSE)),"---",VLOOKUP(B$85,Dateneingabe!$C$72:$H$89,6,FALSE))</f>
        <v>---</v>
      </c>
      <c r="C84" s="177" t="str">
        <f>IF(ISERROR(VLOOKUP(C$85,Dateneingabe!$C$72:$H$89,3,FALSE)),"---",VLOOKUP(C$85,Dateneingabe!$C$72:$H$89,6,FALSE))</f>
        <v>---</v>
      </c>
      <c r="D84" s="177" t="str">
        <f>IF(ISERROR(VLOOKUP(D$85,Dateneingabe!$C$72:$H$89,3,FALSE)),"---",VLOOKUP(D$85,Dateneingabe!$C$72:$H$89,6,FALSE))</f>
        <v>---</v>
      </c>
      <c r="E84" s="177" t="str">
        <f>IF(ISERROR(VLOOKUP(E$85,Dateneingabe!$C$72:$H$89,3,FALSE)),"---",VLOOKUP(E$85,Dateneingabe!$C$72:$H$89,6,FALSE))</f>
        <v>---</v>
      </c>
      <c r="F84" s="177" t="str">
        <f>IF(ISERROR(VLOOKUP(F$85,Dateneingabe!$C$72:$H$89,3,FALSE)),"---",VLOOKUP(F$85,Dateneingabe!$C$72:$H$89,6,FALSE))</f>
        <v>---</v>
      </c>
      <c r="G84" s="177" t="str">
        <f>IF(ISERROR(VLOOKUP(G$85,Dateneingabe!$C$72:$H$89,3,FALSE)),"---",VLOOKUP(G$85,Dateneingabe!$C$72:$H$89,6,FALSE))</f>
        <v>---</v>
      </c>
    </row>
    <row r="85" spans="1:7" ht="15.75">
      <c r="A85" s="177" t="s">
        <v>51</v>
      </c>
      <c r="B85" s="177" t="s">
        <v>155</v>
      </c>
      <c r="C85" s="177" t="s">
        <v>156</v>
      </c>
      <c r="D85" s="177" t="s">
        <v>157</v>
      </c>
      <c r="E85" s="177" t="s">
        <v>158</v>
      </c>
      <c r="F85" s="177" t="s">
        <v>159</v>
      </c>
      <c r="G85" s="177" t="s">
        <v>160</v>
      </c>
    </row>
    <row r="86" spans="1:7" ht="15.75">
      <c r="A86" s="177" t="s">
        <v>209</v>
      </c>
      <c r="B86" s="177" t="str">
        <f>IF(ISERROR(VLOOKUP(B$85,Dateneingabe!$C$72:$E$89,2,FALSE)),"---",VLOOKUP(B$85,Dateneingabe!$C$72:$E$89,2,FALSE))</f>
        <v>---</v>
      </c>
      <c r="C86" s="177" t="str">
        <f>IF(ISERROR(VLOOKUP(C$85,Dateneingabe!$C$72:$E$89,2,FALSE)),"---",VLOOKUP(C$85,Dateneingabe!$C$72:$E$89,2,FALSE))</f>
        <v>---</v>
      </c>
      <c r="D86" s="177" t="str">
        <f>IF(ISERROR(VLOOKUP(D$85,Dateneingabe!$C$72:$E$89,2,FALSE)),"---",VLOOKUP(D$85,Dateneingabe!$C$72:$E$89,2,FALSE))</f>
        <v>---</v>
      </c>
      <c r="E86" s="177" t="str">
        <f>IF(ISERROR(VLOOKUP(E$85,Dateneingabe!$C$72:$E$89,2,FALSE)),"---",VLOOKUP(E$85,Dateneingabe!$C$72:$E$89,2,FALSE))</f>
        <v>---</v>
      </c>
      <c r="F86" s="177" t="str">
        <f>IF(ISERROR(VLOOKUP(F$85,Dateneingabe!$C$72:$E$89,2,FALSE)),"---",VLOOKUP(F$85,Dateneingabe!$C$72:$E$89,2,FALSE))</f>
        <v>---</v>
      </c>
      <c r="G86" s="177" t="str">
        <f>IF(ISERROR(VLOOKUP(G$85,Dateneingabe!$C$72:$E$89,2,FALSE)),"---",VLOOKUP(G$85,Dateneingabe!$C$72:$E$89,2,FALSE))</f>
        <v>---</v>
      </c>
    </row>
    <row r="87" spans="1:7" ht="200.1" customHeight="1">
      <c r="A87" s="178" t="str">
        <f>'Übersicht Übungen'!$A$48&amp;". Übung: 
"&amp;'Übersicht Übungen'!$E$48</f>
        <v>1. Übung: 
2 Minuten Sitzen in der Gruppe außer Sicht</v>
      </c>
      <c r="B87" s="229"/>
      <c r="C87" s="229"/>
      <c r="D87" s="229"/>
      <c r="E87" s="229"/>
      <c r="F87" s="229"/>
      <c r="G87" s="229"/>
    </row>
    <row r="88" spans="1:7" ht="200.1" customHeight="1">
      <c r="A88" s="178" t="str">
        <f>'Übersicht Übungen'!$A$49&amp;". Übung: 
"&amp;'Übersicht Übungen'!$E$49</f>
        <v>2. Übung: 
4 Minuten Liegen in der Gruppe mit Ablenkung außer Sicht</v>
      </c>
      <c r="B88" s="229"/>
      <c r="C88" s="229"/>
      <c r="D88" s="229"/>
      <c r="E88" s="229"/>
      <c r="F88" s="229"/>
      <c r="G88" s="229"/>
    </row>
    <row r="89" spans="1:7" ht="200.1" customHeight="1">
      <c r="A89" s="178"/>
      <c r="B89" s="229"/>
      <c r="C89" s="229"/>
      <c r="D89" s="229"/>
      <c r="E89" s="229"/>
      <c r="F89" s="229"/>
      <c r="G89" s="229"/>
    </row>
  </sheetData>
  <sheetProtection password="C900" sheet="1" objects="1" scenarios="1"/>
  <mergeCells count="17">
    <mergeCell ref="A76:A77"/>
    <mergeCell ref="A83:A84"/>
    <mergeCell ref="A41:A42"/>
    <mergeCell ref="A48:A49"/>
    <mergeCell ref="A55:A56"/>
    <mergeCell ref="A62:A63"/>
    <mergeCell ref="A69:A70"/>
    <mergeCell ref="A6:A7"/>
    <mergeCell ref="A13:A14"/>
    <mergeCell ref="A20:A21"/>
    <mergeCell ref="A27:A28"/>
    <mergeCell ref="A34:A35"/>
    <mergeCell ref="A1:G1"/>
    <mergeCell ref="A2:G2"/>
    <mergeCell ref="A3:F3"/>
    <mergeCell ref="D4:F4"/>
    <mergeCell ref="A4:C4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63" fitToHeight="0" orientation="landscape" r:id="rId1"/>
  <headerFooter alignWithMargins="0">
    <oddFooter>&amp;LVorlage: HSVRM / Sören Marquardt
&amp;D/&amp;T&amp;C&amp;F
&amp;A&amp;RSeite: 
&amp;P/&amp;N</oddFooter>
  </headerFooter>
  <rowBreaks count="11" manualBreakCount="11">
    <brk id="12" max="16383" man="1"/>
    <brk id="19" max="16383" man="1"/>
    <brk id="26" max="16383" man="1"/>
    <brk id="33" max="16383" man="1"/>
    <brk id="40" max="16383" man="1"/>
    <brk id="47" max="16383" man="1"/>
    <brk id="54" max="16383" man="1"/>
    <brk id="61" max="16383" man="1"/>
    <brk id="68" max="16383" man="1"/>
    <brk id="75" max="16383" man="1"/>
    <brk id="8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3">
    <pageSetUpPr fitToPage="1"/>
  </sheetPr>
  <dimension ref="A1:U44"/>
  <sheetViews>
    <sheetView showGridLines="0" zoomScale="90" zoomScaleNormal="90" workbookViewId="0">
      <pane xSplit="7" ySplit="7" topLeftCell="Q8" activePane="bottomRight" state="frozen"/>
      <selection activeCell="A14" sqref="A14"/>
      <selection pane="topRight" activeCell="A14" sqref="A14"/>
      <selection pane="bottomLeft" activeCell="A14" sqref="A14"/>
      <selection pane="bottomRight" activeCell="U11" sqref="U11"/>
    </sheetView>
  </sheetViews>
  <sheetFormatPr baseColWidth="10" defaultColWidth="7" defaultRowHeight="12.75"/>
  <cols>
    <col min="1" max="2" width="5.7109375" style="3" customWidth="1"/>
    <col min="3" max="3" width="20.28515625" style="3" bestFit="1" customWidth="1"/>
    <col min="4" max="4" width="16.42578125" style="3" bestFit="1" customWidth="1"/>
    <col min="5" max="5" width="9" style="3" bestFit="1" customWidth="1"/>
    <col min="6" max="6" width="23.85546875" style="3" bestFit="1" customWidth="1"/>
    <col min="7" max="7" width="19.5703125" style="3" bestFit="1" customWidth="1"/>
    <col min="8" max="18" width="5.7109375" style="3" customWidth="1"/>
    <col min="19" max="19" width="9.7109375" style="3" customWidth="1"/>
    <col min="20" max="20" width="5.5703125" style="3" bestFit="1" customWidth="1"/>
    <col min="21" max="21" width="9.7109375" style="3" customWidth="1"/>
    <col min="22" max="16384" width="7" style="3"/>
  </cols>
  <sheetData>
    <row r="1" spans="1:21" ht="33.75">
      <c r="A1" s="356" t="s">
        <v>106</v>
      </c>
      <c r="B1" s="356"/>
      <c r="C1" s="356"/>
      <c r="D1" s="356"/>
      <c r="E1" s="348" t="str">
        <f>Dateneingabe!C6&amp;""</f>
        <v xml:space="preserve">Vereinsprüfung </v>
      </c>
      <c r="F1" s="348"/>
      <c r="G1" s="348"/>
      <c r="H1" s="348"/>
      <c r="I1" s="348"/>
      <c r="J1" s="348"/>
      <c r="K1" s="348"/>
      <c r="L1" s="348"/>
      <c r="M1" s="348"/>
      <c r="N1" s="348"/>
      <c r="O1" s="353" t="s">
        <v>188</v>
      </c>
      <c r="P1" s="353"/>
      <c r="Q1" s="353"/>
      <c r="R1" s="353"/>
      <c r="S1" s="353"/>
      <c r="T1" s="353"/>
      <c r="U1" s="353"/>
    </row>
    <row r="2" spans="1:21" s="6" customFormat="1" ht="15.75">
      <c r="A2" s="345" t="s">
        <v>1</v>
      </c>
      <c r="B2" s="346"/>
      <c r="C2" s="346"/>
      <c r="D2" s="347" t="str">
        <f>Dateneingabe!C5</f>
        <v>VSG Offenbach</v>
      </c>
      <c r="E2" s="347"/>
      <c r="F2" s="347"/>
      <c r="G2" s="4" t="s">
        <v>2</v>
      </c>
      <c r="H2" s="347" t="str">
        <f>Dateneingabe!I4</f>
        <v>Conny Hupka</v>
      </c>
      <c r="I2" s="347"/>
      <c r="J2" s="347"/>
      <c r="K2" s="347"/>
      <c r="L2" s="347"/>
      <c r="M2" s="347"/>
      <c r="N2" s="347"/>
      <c r="O2" s="347"/>
      <c r="P2" s="347"/>
      <c r="Q2" s="5"/>
      <c r="R2" s="4" t="s">
        <v>10</v>
      </c>
      <c r="S2" s="354">
        <f>Dateneingabe!C7</f>
        <v>42239</v>
      </c>
      <c r="T2" s="354"/>
      <c r="U2" s="355"/>
    </row>
    <row r="3" spans="1:21" ht="5.0999999999999996" customHeight="1"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1">
      <c r="A4" s="349" t="s">
        <v>207</v>
      </c>
      <c r="B4" s="349"/>
      <c r="C4" s="349"/>
      <c r="D4" s="349"/>
      <c r="E4" s="349"/>
      <c r="F4" s="350"/>
      <c r="G4" s="8" t="s">
        <v>3</v>
      </c>
      <c r="H4" s="119">
        <f>'Übersicht Übungen'!$A6</f>
        <v>1</v>
      </c>
      <c r="I4" s="120">
        <f>'Übersicht Übungen'!$A7</f>
        <v>2</v>
      </c>
      <c r="J4" s="120">
        <f>'Übersicht Übungen'!$A8</f>
        <v>3</v>
      </c>
      <c r="K4" s="120">
        <f>'Übersicht Übungen'!$A9</f>
        <v>4</v>
      </c>
      <c r="L4" s="120">
        <f>'Übersicht Übungen'!$A10</f>
        <v>5</v>
      </c>
      <c r="M4" s="120">
        <f>'Übersicht Übungen'!$A11</f>
        <v>6</v>
      </c>
      <c r="N4" s="120">
        <f>'Übersicht Übungen'!$A12</f>
        <v>7</v>
      </c>
      <c r="O4" s="120">
        <f>'Übersicht Übungen'!$A13</f>
        <v>8</v>
      </c>
      <c r="P4" s="120">
        <f>'Übersicht Übungen'!$A14</f>
        <v>9</v>
      </c>
      <c r="Q4" s="120">
        <f>'Übersicht Übungen'!$A15</f>
        <v>10</v>
      </c>
      <c r="R4" s="122"/>
      <c r="S4" s="9"/>
      <c r="T4" s="9"/>
      <c r="U4" s="9"/>
    </row>
    <row r="5" spans="1:21">
      <c r="A5" s="349"/>
      <c r="B5" s="349"/>
      <c r="C5" s="349"/>
      <c r="D5" s="349"/>
      <c r="E5" s="349"/>
      <c r="F5" s="350"/>
      <c r="G5" s="170" t="s">
        <v>190</v>
      </c>
      <c r="H5" s="123">
        <f>'Übersicht Übungen'!$B6</f>
        <v>1</v>
      </c>
      <c r="I5" s="124">
        <f>'Übersicht Übungen'!$B7</f>
        <v>2</v>
      </c>
      <c r="J5" s="124">
        <f>'Übersicht Übungen'!$B8</f>
        <v>3</v>
      </c>
      <c r="K5" s="124">
        <f>'Übersicht Übungen'!$B9</f>
        <v>4</v>
      </c>
      <c r="L5" s="124">
        <f>'Übersicht Übungen'!$B10</f>
        <v>5</v>
      </c>
      <c r="M5" s="124">
        <f>'Übersicht Übungen'!$B11</f>
        <v>6</v>
      </c>
      <c r="N5" s="124">
        <f>'Übersicht Übungen'!$B12</f>
        <v>7</v>
      </c>
      <c r="O5" s="124">
        <f>'Übersicht Übungen'!$B13</f>
        <v>8</v>
      </c>
      <c r="P5" s="124">
        <f>'Übersicht Übungen'!$B14</f>
        <v>9</v>
      </c>
      <c r="Q5" s="124">
        <f>'Übersicht Übungen'!$B15</f>
        <v>10</v>
      </c>
      <c r="R5" s="125"/>
      <c r="S5" s="11"/>
      <c r="T5" s="11"/>
      <c r="U5" s="11"/>
    </row>
    <row r="6" spans="1:21">
      <c r="A6" s="351"/>
      <c r="B6" s="351"/>
      <c r="C6" s="351"/>
      <c r="D6" s="351"/>
      <c r="E6" s="351"/>
      <c r="F6" s="352"/>
      <c r="G6" s="10" t="s">
        <v>6</v>
      </c>
      <c r="H6" s="171">
        <f>'Übersicht Übungen'!$C6</f>
        <v>4</v>
      </c>
      <c r="I6" s="172">
        <f>'Übersicht Übungen'!$C7</f>
        <v>3</v>
      </c>
      <c r="J6" s="172">
        <f>'Übersicht Übungen'!$C8</f>
        <v>3</v>
      </c>
      <c r="K6" s="172">
        <f>'Übersicht Übungen'!$C9</f>
        <v>3</v>
      </c>
      <c r="L6" s="172">
        <f>'Übersicht Übungen'!$C10</f>
        <v>2</v>
      </c>
      <c r="M6" s="172">
        <f>'Übersicht Übungen'!$C11</f>
        <v>3</v>
      </c>
      <c r="N6" s="172">
        <f>'Übersicht Übungen'!$C12</f>
        <v>2</v>
      </c>
      <c r="O6" s="172">
        <f>'Übersicht Übungen'!$C13</f>
        <v>3</v>
      </c>
      <c r="P6" s="172">
        <f>'Übersicht Übungen'!$C14</f>
        <v>3</v>
      </c>
      <c r="Q6" s="172">
        <f>'Übersicht Übungen'!$C15</f>
        <v>2</v>
      </c>
      <c r="R6" s="173"/>
      <c r="S6" s="11"/>
      <c r="T6" s="11"/>
      <c r="U6" s="11"/>
    </row>
    <row r="7" spans="1:21" ht="15.75">
      <c r="A7" s="12" t="s">
        <v>0</v>
      </c>
      <c r="B7" s="12" t="s">
        <v>50</v>
      </c>
      <c r="C7" s="13" t="s">
        <v>8</v>
      </c>
      <c r="D7" s="14" t="s">
        <v>11</v>
      </c>
      <c r="E7" s="14" t="s">
        <v>13</v>
      </c>
      <c r="F7" s="13" t="s">
        <v>5</v>
      </c>
      <c r="G7" s="14" t="s">
        <v>12</v>
      </c>
      <c r="H7" s="342" t="s">
        <v>9</v>
      </c>
      <c r="I7" s="343"/>
      <c r="J7" s="343"/>
      <c r="K7" s="343"/>
      <c r="L7" s="343"/>
      <c r="M7" s="343"/>
      <c r="N7" s="343"/>
      <c r="O7" s="343"/>
      <c r="P7" s="343"/>
      <c r="Q7" s="343"/>
      <c r="R7" s="344"/>
      <c r="S7" s="117" t="s">
        <v>7</v>
      </c>
      <c r="T7" s="127" t="s">
        <v>14</v>
      </c>
      <c r="U7" s="117" t="s">
        <v>4</v>
      </c>
    </row>
    <row r="8" spans="1:21" ht="29.1" customHeight="1">
      <c r="A8" s="15">
        <f>IF(Dateneingabe!A12="","",Dateneingabe!A12)</f>
        <v>1</v>
      </c>
      <c r="B8" s="15" t="str">
        <f>IF(Dateneingabe!B12="","",Dateneingabe!B12)</f>
        <v/>
      </c>
      <c r="C8" s="16" t="str">
        <f>IF(Dateneingabe!E12="","",Dateneingabe!E12)</f>
        <v>Jennifer Wagner</v>
      </c>
      <c r="D8" s="17" t="str">
        <f>IF(Dateneingabe!F12="","",Dateneingabe!F12)</f>
        <v>VSGO</v>
      </c>
      <c r="E8" s="17" t="str">
        <f>IF(Dateneingabe!G12="","",Dateneingabe!G12)</f>
        <v>HSVRM</v>
      </c>
      <c r="F8" s="18" t="str">
        <f>IF(Dateneingabe!H12="","",Dateneingabe!H12)</f>
        <v>Futurbe Flying High</v>
      </c>
      <c r="G8" s="19" t="str">
        <f>IF(Dateneingabe!I12="","",Dateneingabe!I12)</f>
        <v>Border Collie</v>
      </c>
      <c r="H8" s="140">
        <v>10</v>
      </c>
      <c r="I8" s="133">
        <v>10</v>
      </c>
      <c r="J8" s="133">
        <v>9</v>
      </c>
      <c r="K8" s="133">
        <v>10</v>
      </c>
      <c r="L8" s="133">
        <v>9.5</v>
      </c>
      <c r="M8" s="133">
        <v>10</v>
      </c>
      <c r="N8" s="133">
        <v>9.5</v>
      </c>
      <c r="O8" s="133">
        <v>9</v>
      </c>
      <c r="P8" s="133">
        <v>10</v>
      </c>
      <c r="Q8" s="133">
        <v>10</v>
      </c>
      <c r="R8" s="134"/>
      <c r="S8" s="20">
        <f t="shared" ref="S8:S25" si="0">S27</f>
        <v>272</v>
      </c>
      <c r="T8" s="20" t="str">
        <f>IF(U8="DIS","NB",IF(S8=0,"",IF(S8&gt;$B$29,"V",IF(S8&gt;$B$30,"SG",IF(S8&gt;$B$31,"G","NB")))))</f>
        <v>V</v>
      </c>
      <c r="U8" s="144">
        <v>1</v>
      </c>
    </row>
    <row r="9" spans="1:21" ht="29.1" customHeight="1">
      <c r="A9" s="21">
        <f>IF(Dateneingabe!A13="","",Dateneingabe!A13)</f>
        <v>2</v>
      </c>
      <c r="B9" s="21" t="str">
        <f>IF(Dateneingabe!B13="","",Dateneingabe!B13)</f>
        <v/>
      </c>
      <c r="C9" s="22" t="str">
        <f>IF(Dateneingabe!E13="","",Dateneingabe!E13)</f>
        <v>Christiane Blaha</v>
      </c>
      <c r="D9" s="23" t="str">
        <f>IF(Dateneingabe!F13="","",Dateneingabe!F13)</f>
        <v>VSGO</v>
      </c>
      <c r="E9" s="23" t="str">
        <f>IF(Dateneingabe!G13="","",Dateneingabe!G13)</f>
        <v>HSVRM</v>
      </c>
      <c r="F9" s="24" t="str">
        <f>IF(Dateneingabe!H13="","",Dateneingabe!H13)</f>
        <v>Amy</v>
      </c>
      <c r="G9" s="25" t="str">
        <f>IF(Dateneingabe!I13="","",Dateneingabe!I13)</f>
        <v>Entlebucher Sennenhund</v>
      </c>
      <c r="H9" s="141">
        <v>10</v>
      </c>
      <c r="I9" s="135">
        <v>9.5</v>
      </c>
      <c r="J9" s="135">
        <v>10</v>
      </c>
      <c r="K9" s="135">
        <v>9</v>
      </c>
      <c r="L9" s="135">
        <v>9.5</v>
      </c>
      <c r="M9" s="135">
        <v>10</v>
      </c>
      <c r="N9" s="135">
        <v>9</v>
      </c>
      <c r="O9" s="135">
        <v>9.5</v>
      </c>
      <c r="P9" s="135">
        <v>10</v>
      </c>
      <c r="Q9" s="135">
        <v>10</v>
      </c>
      <c r="R9" s="136"/>
      <c r="S9" s="26">
        <f t="shared" si="0"/>
        <v>271</v>
      </c>
      <c r="T9" s="26" t="str">
        <f t="shared" ref="T9:T25" si="1">IF(U9="DIS","NB",IF(S9=0,"",IF(S9&gt;$B$29,"V",IF(S9&gt;$B$30,"SG",IF(S9&gt;$B$31,"G","NB")))))</f>
        <v>V</v>
      </c>
      <c r="U9" s="145">
        <v>2</v>
      </c>
    </row>
    <row r="10" spans="1:21" ht="29.1" customHeight="1">
      <c r="A10" s="21">
        <f>IF(Dateneingabe!A14="","",Dateneingabe!A14)</f>
        <v>3</v>
      </c>
      <c r="B10" s="21" t="str">
        <f>IF(Dateneingabe!B14="","",Dateneingabe!B14)</f>
        <v/>
      </c>
      <c r="C10" s="22" t="str">
        <f>IF(Dateneingabe!E14="","",Dateneingabe!E14)</f>
        <v>Hanna Pfeiffer</v>
      </c>
      <c r="D10" s="23" t="str">
        <f>IF(Dateneingabe!F14="","",Dateneingabe!F14)</f>
        <v>VSGO</v>
      </c>
      <c r="E10" s="23" t="str">
        <f>IF(Dateneingabe!G14="","",Dateneingabe!G14)</f>
        <v>HSVRM</v>
      </c>
      <c r="F10" s="24" t="str">
        <f>IF(Dateneingabe!H14="","",Dateneingabe!H14)</f>
        <v>Nele</v>
      </c>
      <c r="G10" s="25" t="str">
        <f>IF(Dateneingabe!I14="","",Dateneingabe!I14)</f>
        <v>Mix</v>
      </c>
      <c r="H10" s="141">
        <v>9.5</v>
      </c>
      <c r="I10" s="135">
        <v>10</v>
      </c>
      <c r="J10" s="135">
        <v>0</v>
      </c>
      <c r="K10" s="135">
        <v>8.5</v>
      </c>
      <c r="L10" s="135">
        <v>9.5</v>
      </c>
      <c r="M10" s="135">
        <v>9.5</v>
      </c>
      <c r="N10" s="135">
        <v>10</v>
      </c>
      <c r="O10" s="135">
        <v>8</v>
      </c>
      <c r="P10" s="135">
        <v>10</v>
      </c>
      <c r="Q10" s="135">
        <v>7.5</v>
      </c>
      <c r="R10" s="136"/>
      <c r="S10" s="26">
        <f t="shared" si="0"/>
        <v>230</v>
      </c>
      <c r="T10" s="26" t="str">
        <f t="shared" si="1"/>
        <v>V</v>
      </c>
      <c r="U10" s="145">
        <v>3</v>
      </c>
    </row>
    <row r="11" spans="1:21" ht="29.1" customHeight="1">
      <c r="A11" s="21" t="str">
        <f>IF(Dateneingabe!A15="","",Dateneingabe!A15)</f>
        <v/>
      </c>
      <c r="B11" s="21" t="str">
        <f>IF(Dateneingabe!B15="","",Dateneingabe!B15)</f>
        <v/>
      </c>
      <c r="C11" s="22" t="str">
        <f>IF(Dateneingabe!E15="","",Dateneingabe!E15)</f>
        <v/>
      </c>
      <c r="D11" s="23" t="str">
        <f>IF(Dateneingabe!F15="","",Dateneingabe!F15)</f>
        <v/>
      </c>
      <c r="E11" s="23" t="str">
        <f>IF(Dateneingabe!G15="","",Dateneingabe!G15)</f>
        <v/>
      </c>
      <c r="F11" s="24" t="str">
        <f>IF(Dateneingabe!H15="","",Dateneingabe!H15)</f>
        <v/>
      </c>
      <c r="G11" s="25" t="str">
        <f>IF(Dateneingabe!I15="","",Dateneingabe!I15)</f>
        <v/>
      </c>
      <c r="H11" s="141"/>
      <c r="I11" s="135"/>
      <c r="J11" s="135"/>
      <c r="K11" s="135"/>
      <c r="L11" s="135"/>
      <c r="M11" s="135"/>
      <c r="N11" s="135"/>
      <c r="O11" s="135"/>
      <c r="P11" s="135"/>
      <c r="Q11" s="135"/>
      <c r="R11" s="136"/>
      <c r="S11" s="26">
        <f t="shared" si="0"/>
        <v>0</v>
      </c>
      <c r="T11" s="26" t="str">
        <f t="shared" si="1"/>
        <v/>
      </c>
      <c r="U11" s="145"/>
    </row>
    <row r="12" spans="1:21" ht="29.1" customHeight="1">
      <c r="A12" s="21" t="str">
        <f>IF(Dateneingabe!A16="","",Dateneingabe!A16)</f>
        <v/>
      </c>
      <c r="B12" s="21" t="str">
        <f>IF(Dateneingabe!B16="","",Dateneingabe!B16)</f>
        <v/>
      </c>
      <c r="C12" s="22" t="str">
        <f>IF(Dateneingabe!E16="","",Dateneingabe!E16)</f>
        <v/>
      </c>
      <c r="D12" s="23" t="str">
        <f>IF(Dateneingabe!F16="","",Dateneingabe!F16)</f>
        <v/>
      </c>
      <c r="E12" s="23" t="str">
        <f>IF(Dateneingabe!G16="","",Dateneingabe!G16)</f>
        <v/>
      </c>
      <c r="F12" s="24" t="str">
        <f>IF(Dateneingabe!H16="","",Dateneingabe!H16)</f>
        <v/>
      </c>
      <c r="G12" s="25" t="str">
        <f>IF(Dateneingabe!I16="","",Dateneingabe!I16)</f>
        <v/>
      </c>
      <c r="H12" s="141"/>
      <c r="I12" s="135"/>
      <c r="J12" s="135"/>
      <c r="K12" s="135"/>
      <c r="L12" s="135"/>
      <c r="M12" s="135"/>
      <c r="N12" s="135"/>
      <c r="O12" s="135"/>
      <c r="P12" s="135"/>
      <c r="Q12" s="135"/>
      <c r="R12" s="136"/>
      <c r="S12" s="26">
        <f t="shared" si="0"/>
        <v>0</v>
      </c>
      <c r="T12" s="26" t="str">
        <f t="shared" si="1"/>
        <v/>
      </c>
      <c r="U12" s="145"/>
    </row>
    <row r="13" spans="1:21" ht="29.1" customHeight="1">
      <c r="A13" s="21" t="str">
        <f>IF(Dateneingabe!A17="","",Dateneingabe!A17)</f>
        <v/>
      </c>
      <c r="B13" s="21" t="str">
        <f>IF(Dateneingabe!B17="","",Dateneingabe!B17)</f>
        <v/>
      </c>
      <c r="C13" s="22" t="str">
        <f>IF(Dateneingabe!E17="","",Dateneingabe!E17)</f>
        <v/>
      </c>
      <c r="D13" s="23" t="str">
        <f>IF(Dateneingabe!F17="","",Dateneingabe!F17)</f>
        <v/>
      </c>
      <c r="E13" s="23" t="str">
        <f>IF(Dateneingabe!G17="","",Dateneingabe!G17)</f>
        <v/>
      </c>
      <c r="F13" s="24" t="str">
        <f>IF(Dateneingabe!H17="","",Dateneingabe!H17)</f>
        <v/>
      </c>
      <c r="G13" s="25" t="str">
        <f>IF(Dateneingabe!I17="","",Dateneingabe!I17)</f>
        <v/>
      </c>
      <c r="H13" s="141"/>
      <c r="I13" s="135"/>
      <c r="J13" s="135"/>
      <c r="K13" s="135"/>
      <c r="L13" s="135"/>
      <c r="M13" s="135"/>
      <c r="N13" s="135"/>
      <c r="O13" s="135"/>
      <c r="P13" s="135"/>
      <c r="Q13" s="135"/>
      <c r="R13" s="136"/>
      <c r="S13" s="26">
        <f t="shared" si="0"/>
        <v>0</v>
      </c>
      <c r="T13" s="26" t="str">
        <f t="shared" si="1"/>
        <v/>
      </c>
      <c r="U13" s="145"/>
    </row>
    <row r="14" spans="1:21" ht="29.1" customHeight="1">
      <c r="A14" s="21" t="str">
        <f>IF(Dateneingabe!A18="","",Dateneingabe!A18)</f>
        <v/>
      </c>
      <c r="B14" s="21" t="str">
        <f>IF(Dateneingabe!B18="","",Dateneingabe!B18)</f>
        <v/>
      </c>
      <c r="C14" s="22" t="str">
        <f>IF(Dateneingabe!E18="","",Dateneingabe!E18)</f>
        <v/>
      </c>
      <c r="D14" s="23" t="str">
        <f>IF(Dateneingabe!F18="","",Dateneingabe!F18)</f>
        <v/>
      </c>
      <c r="E14" s="23" t="str">
        <f>IF(Dateneingabe!G18="","",Dateneingabe!G18)</f>
        <v/>
      </c>
      <c r="F14" s="24" t="str">
        <f>IF(Dateneingabe!H18="","",Dateneingabe!H18)</f>
        <v/>
      </c>
      <c r="G14" s="25" t="str">
        <f>IF(Dateneingabe!I18="","",Dateneingabe!I18)</f>
        <v/>
      </c>
      <c r="H14" s="141"/>
      <c r="I14" s="135"/>
      <c r="J14" s="135"/>
      <c r="K14" s="135"/>
      <c r="L14" s="135"/>
      <c r="M14" s="135"/>
      <c r="N14" s="135"/>
      <c r="O14" s="135"/>
      <c r="P14" s="135"/>
      <c r="Q14" s="135"/>
      <c r="R14" s="136"/>
      <c r="S14" s="26">
        <f t="shared" si="0"/>
        <v>0</v>
      </c>
      <c r="T14" s="26" t="str">
        <f t="shared" si="1"/>
        <v/>
      </c>
      <c r="U14" s="145"/>
    </row>
    <row r="15" spans="1:21" ht="29.1" customHeight="1">
      <c r="A15" s="21" t="str">
        <f>IF(Dateneingabe!A19="","",Dateneingabe!A19)</f>
        <v/>
      </c>
      <c r="B15" s="21" t="str">
        <f>IF(Dateneingabe!B19="","",Dateneingabe!B19)</f>
        <v/>
      </c>
      <c r="C15" s="22" t="str">
        <f>IF(Dateneingabe!E19="","",Dateneingabe!E19)</f>
        <v/>
      </c>
      <c r="D15" s="23" t="str">
        <f>IF(Dateneingabe!F19="","",Dateneingabe!F19)</f>
        <v/>
      </c>
      <c r="E15" s="23" t="str">
        <f>IF(Dateneingabe!G19="","",Dateneingabe!G19)</f>
        <v/>
      </c>
      <c r="F15" s="24" t="str">
        <f>IF(Dateneingabe!H19="","",Dateneingabe!H19)</f>
        <v/>
      </c>
      <c r="G15" s="25" t="str">
        <f>IF(Dateneingabe!I19="","",Dateneingabe!I19)</f>
        <v/>
      </c>
      <c r="H15" s="141"/>
      <c r="I15" s="135"/>
      <c r="J15" s="135"/>
      <c r="K15" s="135"/>
      <c r="L15" s="135"/>
      <c r="M15" s="135"/>
      <c r="N15" s="135"/>
      <c r="O15" s="135"/>
      <c r="P15" s="135"/>
      <c r="Q15" s="135"/>
      <c r="R15" s="136"/>
      <c r="S15" s="26">
        <f t="shared" si="0"/>
        <v>0</v>
      </c>
      <c r="T15" s="26" t="str">
        <f t="shared" si="1"/>
        <v/>
      </c>
      <c r="U15" s="145"/>
    </row>
    <row r="16" spans="1:21" ht="29.1" customHeight="1">
      <c r="A16" s="21" t="str">
        <f>IF(Dateneingabe!A20="","",Dateneingabe!A20)</f>
        <v/>
      </c>
      <c r="B16" s="21" t="str">
        <f>IF(Dateneingabe!B20="","",Dateneingabe!B20)</f>
        <v/>
      </c>
      <c r="C16" s="22" t="str">
        <f>IF(Dateneingabe!E20="","",Dateneingabe!E20)</f>
        <v/>
      </c>
      <c r="D16" s="23" t="str">
        <f>IF(Dateneingabe!F20="","",Dateneingabe!F20)</f>
        <v/>
      </c>
      <c r="E16" s="23" t="str">
        <f>IF(Dateneingabe!G20="","",Dateneingabe!G20)</f>
        <v/>
      </c>
      <c r="F16" s="24" t="str">
        <f>IF(Dateneingabe!H20="","",Dateneingabe!H20)</f>
        <v/>
      </c>
      <c r="G16" s="25" t="str">
        <f>IF(Dateneingabe!I20="","",Dateneingabe!I20)</f>
        <v/>
      </c>
      <c r="H16" s="141"/>
      <c r="I16" s="135"/>
      <c r="J16" s="135"/>
      <c r="K16" s="135"/>
      <c r="L16" s="135"/>
      <c r="M16" s="135"/>
      <c r="N16" s="135"/>
      <c r="O16" s="135"/>
      <c r="P16" s="135"/>
      <c r="Q16" s="135"/>
      <c r="R16" s="136"/>
      <c r="S16" s="26">
        <f t="shared" si="0"/>
        <v>0</v>
      </c>
      <c r="T16" s="26" t="str">
        <f t="shared" si="1"/>
        <v/>
      </c>
      <c r="U16" s="145"/>
    </row>
    <row r="17" spans="1:21" ht="29.1" customHeight="1">
      <c r="A17" s="21" t="str">
        <f>IF(Dateneingabe!A21="","",Dateneingabe!A21)</f>
        <v/>
      </c>
      <c r="B17" s="21" t="str">
        <f>IF(Dateneingabe!B21="","",Dateneingabe!B21)</f>
        <v/>
      </c>
      <c r="C17" s="22" t="str">
        <f>IF(Dateneingabe!E21="","",Dateneingabe!E21)</f>
        <v/>
      </c>
      <c r="D17" s="23" t="str">
        <f>IF(Dateneingabe!F21="","",Dateneingabe!F21)</f>
        <v/>
      </c>
      <c r="E17" s="23" t="str">
        <f>IF(Dateneingabe!G21="","",Dateneingabe!G21)</f>
        <v/>
      </c>
      <c r="F17" s="24" t="str">
        <f>IF(Dateneingabe!H21="","",Dateneingabe!H21)</f>
        <v/>
      </c>
      <c r="G17" s="25" t="str">
        <f>IF(Dateneingabe!I21="","",Dateneingabe!I21)</f>
        <v/>
      </c>
      <c r="H17" s="141"/>
      <c r="I17" s="135"/>
      <c r="J17" s="135"/>
      <c r="K17" s="135"/>
      <c r="L17" s="135"/>
      <c r="M17" s="135"/>
      <c r="N17" s="135"/>
      <c r="O17" s="135"/>
      <c r="P17" s="135"/>
      <c r="Q17" s="135"/>
      <c r="R17" s="136"/>
      <c r="S17" s="26">
        <f t="shared" si="0"/>
        <v>0</v>
      </c>
      <c r="T17" s="26" t="str">
        <f t="shared" si="1"/>
        <v/>
      </c>
      <c r="U17" s="145"/>
    </row>
    <row r="18" spans="1:21" ht="29.1" customHeight="1">
      <c r="A18" s="21" t="str">
        <f>IF(Dateneingabe!A22="","",Dateneingabe!A22)</f>
        <v/>
      </c>
      <c r="B18" s="21" t="str">
        <f>IF(Dateneingabe!B22="","",Dateneingabe!B22)</f>
        <v/>
      </c>
      <c r="C18" s="22" t="str">
        <f>IF(Dateneingabe!E22="","",Dateneingabe!E22)</f>
        <v/>
      </c>
      <c r="D18" s="23" t="str">
        <f>IF(Dateneingabe!F22="","",Dateneingabe!F22)</f>
        <v/>
      </c>
      <c r="E18" s="23" t="str">
        <f>IF(Dateneingabe!G22="","",Dateneingabe!G22)</f>
        <v/>
      </c>
      <c r="F18" s="24" t="str">
        <f>IF(Dateneingabe!H22="","",Dateneingabe!H22)</f>
        <v/>
      </c>
      <c r="G18" s="25" t="str">
        <f>IF(Dateneingabe!I22="","",Dateneingabe!I22)</f>
        <v/>
      </c>
      <c r="H18" s="142"/>
      <c r="I18" s="135"/>
      <c r="J18" s="135"/>
      <c r="K18" s="135"/>
      <c r="L18" s="135"/>
      <c r="M18" s="135"/>
      <c r="N18" s="135"/>
      <c r="O18" s="135"/>
      <c r="P18" s="135"/>
      <c r="Q18" s="135"/>
      <c r="R18" s="137"/>
      <c r="S18" s="26">
        <f t="shared" si="0"/>
        <v>0</v>
      </c>
      <c r="T18" s="26" t="str">
        <f t="shared" si="1"/>
        <v/>
      </c>
      <c r="U18" s="145"/>
    </row>
    <row r="19" spans="1:21" ht="29.1" customHeight="1">
      <c r="A19" s="21" t="str">
        <f>IF(Dateneingabe!A23="","",Dateneingabe!A23)</f>
        <v/>
      </c>
      <c r="B19" s="21" t="str">
        <f>IF(Dateneingabe!B23="","",Dateneingabe!B23)</f>
        <v/>
      </c>
      <c r="C19" s="22" t="str">
        <f>IF(Dateneingabe!E23="","",Dateneingabe!E23)</f>
        <v/>
      </c>
      <c r="D19" s="23" t="str">
        <f>IF(Dateneingabe!F23="","",Dateneingabe!F23)</f>
        <v/>
      </c>
      <c r="E19" s="23" t="str">
        <f>IF(Dateneingabe!G23="","",Dateneingabe!G23)</f>
        <v/>
      </c>
      <c r="F19" s="24" t="str">
        <f>IF(Dateneingabe!H23="","",Dateneingabe!H23)</f>
        <v/>
      </c>
      <c r="G19" s="25" t="str">
        <f>IF(Dateneingabe!I23="","",Dateneingabe!I23)</f>
        <v/>
      </c>
      <c r="H19" s="142"/>
      <c r="I19" s="135"/>
      <c r="J19" s="135"/>
      <c r="K19" s="135"/>
      <c r="L19" s="135"/>
      <c r="M19" s="135"/>
      <c r="N19" s="135"/>
      <c r="O19" s="135"/>
      <c r="P19" s="135"/>
      <c r="Q19" s="135"/>
      <c r="R19" s="137"/>
      <c r="S19" s="26">
        <f t="shared" si="0"/>
        <v>0</v>
      </c>
      <c r="T19" s="26" t="str">
        <f t="shared" si="1"/>
        <v/>
      </c>
      <c r="U19" s="145"/>
    </row>
    <row r="20" spans="1:21" ht="29.1" customHeight="1">
      <c r="A20" s="21" t="str">
        <f>IF(Dateneingabe!A24="","",Dateneingabe!A24)</f>
        <v/>
      </c>
      <c r="B20" s="21" t="str">
        <f>IF(Dateneingabe!B24="","",Dateneingabe!B24)</f>
        <v/>
      </c>
      <c r="C20" s="22" t="str">
        <f>IF(Dateneingabe!E24="","",Dateneingabe!E24)</f>
        <v/>
      </c>
      <c r="D20" s="23" t="str">
        <f>IF(Dateneingabe!F24="","",Dateneingabe!F24)</f>
        <v/>
      </c>
      <c r="E20" s="23" t="str">
        <f>IF(Dateneingabe!G24="","",Dateneingabe!G24)</f>
        <v/>
      </c>
      <c r="F20" s="24" t="str">
        <f>IF(Dateneingabe!H24="","",Dateneingabe!H24)</f>
        <v/>
      </c>
      <c r="G20" s="25" t="str">
        <f>IF(Dateneingabe!I24="","",Dateneingabe!I24)</f>
        <v/>
      </c>
      <c r="H20" s="142"/>
      <c r="I20" s="135"/>
      <c r="J20" s="135"/>
      <c r="K20" s="135"/>
      <c r="L20" s="135"/>
      <c r="M20" s="135"/>
      <c r="N20" s="135"/>
      <c r="O20" s="135"/>
      <c r="P20" s="135"/>
      <c r="Q20" s="135"/>
      <c r="R20" s="137"/>
      <c r="S20" s="26">
        <f t="shared" si="0"/>
        <v>0</v>
      </c>
      <c r="T20" s="26" t="str">
        <f t="shared" si="1"/>
        <v/>
      </c>
      <c r="U20" s="145"/>
    </row>
    <row r="21" spans="1:21" ht="29.1" customHeight="1">
      <c r="A21" s="21" t="str">
        <f>IF(Dateneingabe!A25="","",Dateneingabe!A25)</f>
        <v/>
      </c>
      <c r="B21" s="21" t="str">
        <f>IF(Dateneingabe!B25="","",Dateneingabe!B25)</f>
        <v/>
      </c>
      <c r="C21" s="22" t="str">
        <f>IF(Dateneingabe!E25="","",Dateneingabe!E25)</f>
        <v/>
      </c>
      <c r="D21" s="23" t="str">
        <f>IF(Dateneingabe!F25="","",Dateneingabe!F25)</f>
        <v/>
      </c>
      <c r="E21" s="23" t="str">
        <f>IF(Dateneingabe!G25="","",Dateneingabe!G25)</f>
        <v/>
      </c>
      <c r="F21" s="24" t="str">
        <f>IF(Dateneingabe!H25="","",Dateneingabe!H25)</f>
        <v/>
      </c>
      <c r="G21" s="25" t="str">
        <f>IF(Dateneingabe!I25="","",Dateneingabe!I25)</f>
        <v/>
      </c>
      <c r="H21" s="142"/>
      <c r="I21" s="135"/>
      <c r="J21" s="135"/>
      <c r="K21" s="135"/>
      <c r="L21" s="135"/>
      <c r="M21" s="135"/>
      <c r="N21" s="135"/>
      <c r="O21" s="135"/>
      <c r="P21" s="135"/>
      <c r="Q21" s="135"/>
      <c r="R21" s="137"/>
      <c r="S21" s="26">
        <f t="shared" si="0"/>
        <v>0</v>
      </c>
      <c r="T21" s="26" t="str">
        <f t="shared" si="1"/>
        <v/>
      </c>
      <c r="U21" s="145"/>
    </row>
    <row r="22" spans="1:21" ht="29.1" customHeight="1">
      <c r="A22" s="21" t="str">
        <f>IF(Dateneingabe!A26="","",Dateneingabe!A26)</f>
        <v/>
      </c>
      <c r="B22" s="21" t="str">
        <f>IF(Dateneingabe!B26="","",Dateneingabe!B26)</f>
        <v/>
      </c>
      <c r="C22" s="22" t="str">
        <f>IF(Dateneingabe!E26="","",Dateneingabe!E26)</f>
        <v/>
      </c>
      <c r="D22" s="23" t="str">
        <f>IF(Dateneingabe!F26="","",Dateneingabe!F26)</f>
        <v/>
      </c>
      <c r="E22" s="23" t="str">
        <f>IF(Dateneingabe!G26="","",Dateneingabe!G26)</f>
        <v/>
      </c>
      <c r="F22" s="24" t="str">
        <f>IF(Dateneingabe!H26="","",Dateneingabe!H26)</f>
        <v/>
      </c>
      <c r="G22" s="25" t="str">
        <f>IF(Dateneingabe!I26="","",Dateneingabe!I26)</f>
        <v/>
      </c>
      <c r="H22" s="142"/>
      <c r="I22" s="135"/>
      <c r="J22" s="135"/>
      <c r="K22" s="135"/>
      <c r="L22" s="135"/>
      <c r="M22" s="135"/>
      <c r="N22" s="135"/>
      <c r="O22" s="135"/>
      <c r="P22" s="135"/>
      <c r="Q22" s="135"/>
      <c r="R22" s="137"/>
      <c r="S22" s="26">
        <f t="shared" si="0"/>
        <v>0</v>
      </c>
      <c r="T22" s="26" t="str">
        <f t="shared" si="1"/>
        <v/>
      </c>
      <c r="U22" s="145"/>
    </row>
    <row r="23" spans="1:21" ht="29.1" customHeight="1">
      <c r="A23" s="21" t="str">
        <f>IF(Dateneingabe!A27="","",Dateneingabe!A27)</f>
        <v/>
      </c>
      <c r="B23" s="21" t="str">
        <f>IF(Dateneingabe!B27="","",Dateneingabe!B27)</f>
        <v/>
      </c>
      <c r="C23" s="22" t="str">
        <f>IF(Dateneingabe!E27="","",Dateneingabe!E27)</f>
        <v/>
      </c>
      <c r="D23" s="23" t="str">
        <f>IF(Dateneingabe!F27="","",Dateneingabe!F27)</f>
        <v/>
      </c>
      <c r="E23" s="23" t="str">
        <f>IF(Dateneingabe!G27="","",Dateneingabe!G27)</f>
        <v/>
      </c>
      <c r="F23" s="24" t="str">
        <f>IF(Dateneingabe!H27="","",Dateneingabe!H27)</f>
        <v/>
      </c>
      <c r="G23" s="25" t="str">
        <f>IF(Dateneingabe!I27="","",Dateneingabe!I27)</f>
        <v/>
      </c>
      <c r="H23" s="142"/>
      <c r="I23" s="135"/>
      <c r="J23" s="135"/>
      <c r="K23" s="135"/>
      <c r="L23" s="135"/>
      <c r="M23" s="135"/>
      <c r="N23" s="135"/>
      <c r="O23" s="135"/>
      <c r="P23" s="135"/>
      <c r="Q23" s="135"/>
      <c r="R23" s="137"/>
      <c r="S23" s="26">
        <f t="shared" si="0"/>
        <v>0</v>
      </c>
      <c r="T23" s="26" t="str">
        <f t="shared" si="1"/>
        <v/>
      </c>
      <c r="U23" s="145"/>
    </row>
    <row r="24" spans="1:21" ht="29.1" customHeight="1">
      <c r="A24" s="21" t="str">
        <f>IF(Dateneingabe!A28="","",Dateneingabe!A28)</f>
        <v/>
      </c>
      <c r="B24" s="21" t="str">
        <f>IF(Dateneingabe!B28="","",Dateneingabe!B28)</f>
        <v/>
      </c>
      <c r="C24" s="22" t="str">
        <f>IF(Dateneingabe!E28="","",Dateneingabe!E28)</f>
        <v/>
      </c>
      <c r="D24" s="23" t="str">
        <f>IF(Dateneingabe!F28="","",Dateneingabe!F28)</f>
        <v/>
      </c>
      <c r="E24" s="23" t="str">
        <f>IF(Dateneingabe!G28="","",Dateneingabe!G28)</f>
        <v/>
      </c>
      <c r="F24" s="24" t="str">
        <f>IF(Dateneingabe!H28="","",Dateneingabe!H28)</f>
        <v/>
      </c>
      <c r="G24" s="25" t="str">
        <f>IF(Dateneingabe!I28="","",Dateneingabe!I28)</f>
        <v/>
      </c>
      <c r="H24" s="142"/>
      <c r="I24" s="135"/>
      <c r="J24" s="135"/>
      <c r="K24" s="135"/>
      <c r="L24" s="135"/>
      <c r="M24" s="135"/>
      <c r="N24" s="135"/>
      <c r="O24" s="135"/>
      <c r="P24" s="135"/>
      <c r="Q24" s="135"/>
      <c r="R24" s="137"/>
      <c r="S24" s="26">
        <f t="shared" si="0"/>
        <v>0</v>
      </c>
      <c r="T24" s="26" t="str">
        <f t="shared" si="1"/>
        <v/>
      </c>
      <c r="U24" s="145"/>
    </row>
    <row r="25" spans="1:21" ht="29.1" customHeight="1">
      <c r="A25" s="28" t="str">
        <f>IF(Dateneingabe!A29="","",Dateneingabe!A29)</f>
        <v/>
      </c>
      <c r="B25" s="28" t="str">
        <f>IF(Dateneingabe!B29="","",Dateneingabe!B29)</f>
        <v/>
      </c>
      <c r="C25" s="29" t="str">
        <f>IF(Dateneingabe!E29="","",Dateneingabe!E29)</f>
        <v/>
      </c>
      <c r="D25" s="30" t="str">
        <f>IF(Dateneingabe!F29="","",Dateneingabe!F29)</f>
        <v/>
      </c>
      <c r="E25" s="30" t="str">
        <f>IF(Dateneingabe!G29="","",Dateneingabe!G29)</f>
        <v/>
      </c>
      <c r="F25" s="31" t="str">
        <f>IF(Dateneingabe!H29="","",Dateneingabe!H29)</f>
        <v/>
      </c>
      <c r="G25" s="32" t="str">
        <f>IF(Dateneingabe!I29="","",Dateneingabe!I29)</f>
        <v/>
      </c>
      <c r="H25" s="143"/>
      <c r="I25" s="138"/>
      <c r="J25" s="138"/>
      <c r="K25" s="138"/>
      <c r="L25" s="138"/>
      <c r="M25" s="138"/>
      <c r="N25" s="138"/>
      <c r="O25" s="138"/>
      <c r="P25" s="138"/>
      <c r="Q25" s="138"/>
      <c r="R25" s="139"/>
      <c r="S25" s="34">
        <f t="shared" si="0"/>
        <v>0</v>
      </c>
      <c r="T25" s="34" t="str">
        <f t="shared" si="1"/>
        <v/>
      </c>
      <c r="U25" s="146"/>
    </row>
    <row r="26" spans="1:21">
      <c r="A26" s="161" t="str">
        <f>'Hinweise - bitte beachten!!!'!A1:A1&amp;" - "&amp;'Hinweise - bitte beachten!!!'!A2:A2</f>
        <v>HSVRM Obedience Auswertung - Version 2013 v4.2 - erstellt von Sören Marquardt für den Hundesportverband Rhein-Main (HSVRM)</v>
      </c>
    </row>
    <row r="27" spans="1:21">
      <c r="H27" s="7">
        <f>IF(H8="",0,H8)</f>
        <v>10</v>
      </c>
      <c r="I27" s="7">
        <f t="shared" ref="I27:R27" si="2">IF(I8="",0,I8)</f>
        <v>10</v>
      </c>
      <c r="J27" s="7">
        <f t="shared" si="2"/>
        <v>9</v>
      </c>
      <c r="K27" s="7">
        <f t="shared" si="2"/>
        <v>10</v>
      </c>
      <c r="L27" s="7">
        <f t="shared" si="2"/>
        <v>9.5</v>
      </c>
      <c r="M27" s="7">
        <f t="shared" si="2"/>
        <v>10</v>
      </c>
      <c r="N27" s="7">
        <f t="shared" si="2"/>
        <v>9.5</v>
      </c>
      <c r="O27" s="7">
        <f t="shared" si="2"/>
        <v>9</v>
      </c>
      <c r="P27" s="7">
        <f t="shared" si="2"/>
        <v>10</v>
      </c>
      <c r="Q27" s="7">
        <f t="shared" si="2"/>
        <v>10</v>
      </c>
      <c r="R27" s="7">
        <f t="shared" si="2"/>
        <v>0</v>
      </c>
      <c r="S27" s="7">
        <f t="shared" ref="S27:S44" si="3">SUM(H27*$H$6+I27*$I$6+J27*$J$6+K27*$K$6+L27*$L$6+M27*$M$6+N27*$N$6+O27*$O$6+P27*$P$6+Q27*$Q$6+R27*$R$6)</f>
        <v>272</v>
      </c>
    </row>
    <row r="28" spans="1:21">
      <c r="A28" s="159">
        <f>'Übersicht Übungen'!H7</f>
        <v>224</v>
      </c>
      <c r="B28" s="159">
        <f>'Übersicht Übungen'!I7</f>
        <v>280</v>
      </c>
      <c r="C28" s="91" t="s">
        <v>26</v>
      </c>
      <c r="H28" s="7">
        <f t="shared" ref="H28:R43" si="4">IF(H9="",0,H9)</f>
        <v>10</v>
      </c>
      <c r="I28" s="7">
        <f t="shared" si="4"/>
        <v>9.5</v>
      </c>
      <c r="J28" s="7">
        <f t="shared" si="4"/>
        <v>10</v>
      </c>
      <c r="K28" s="7">
        <f t="shared" si="4"/>
        <v>9</v>
      </c>
      <c r="L28" s="7">
        <f t="shared" si="4"/>
        <v>9.5</v>
      </c>
      <c r="M28" s="7">
        <f t="shared" si="4"/>
        <v>10</v>
      </c>
      <c r="N28" s="7">
        <f t="shared" si="4"/>
        <v>9</v>
      </c>
      <c r="O28" s="7">
        <f t="shared" si="4"/>
        <v>9.5</v>
      </c>
      <c r="P28" s="7">
        <f t="shared" si="4"/>
        <v>10</v>
      </c>
      <c r="Q28" s="7">
        <f t="shared" si="4"/>
        <v>10</v>
      </c>
      <c r="R28" s="7">
        <f t="shared" si="4"/>
        <v>0</v>
      </c>
      <c r="S28" s="7">
        <f t="shared" si="3"/>
        <v>271</v>
      </c>
    </row>
    <row r="29" spans="1:21">
      <c r="A29" s="159">
        <f>'Übersicht Übungen'!H8</f>
        <v>196</v>
      </c>
      <c r="B29" s="159">
        <f>'Übersicht Übungen'!I8</f>
        <v>223.5</v>
      </c>
      <c r="C29" s="101">
        <v>0</v>
      </c>
      <c r="H29" s="7">
        <f t="shared" si="4"/>
        <v>9.5</v>
      </c>
      <c r="I29" s="7">
        <f t="shared" si="4"/>
        <v>10</v>
      </c>
      <c r="J29" s="7">
        <f t="shared" si="4"/>
        <v>0</v>
      </c>
      <c r="K29" s="7">
        <f t="shared" si="4"/>
        <v>8.5</v>
      </c>
      <c r="L29" s="7">
        <f t="shared" si="4"/>
        <v>9.5</v>
      </c>
      <c r="M29" s="7">
        <f t="shared" si="4"/>
        <v>9.5</v>
      </c>
      <c r="N29" s="7">
        <f t="shared" si="4"/>
        <v>10</v>
      </c>
      <c r="O29" s="7">
        <f t="shared" si="4"/>
        <v>8</v>
      </c>
      <c r="P29" s="7">
        <f t="shared" si="4"/>
        <v>10</v>
      </c>
      <c r="Q29" s="7">
        <f t="shared" si="4"/>
        <v>7.5</v>
      </c>
      <c r="R29" s="7">
        <f t="shared" si="4"/>
        <v>0</v>
      </c>
      <c r="S29" s="7">
        <f t="shared" si="3"/>
        <v>230</v>
      </c>
    </row>
    <row r="30" spans="1:21">
      <c r="A30" s="159">
        <f>'Übersicht Übungen'!H9</f>
        <v>140</v>
      </c>
      <c r="B30" s="159">
        <f>'Übersicht Übungen'!I9</f>
        <v>195.5</v>
      </c>
      <c r="C30" s="101">
        <v>5</v>
      </c>
      <c r="H30" s="7">
        <f t="shared" si="4"/>
        <v>0</v>
      </c>
      <c r="I30" s="7">
        <f t="shared" si="4"/>
        <v>0</v>
      </c>
      <c r="J30" s="7">
        <f t="shared" si="4"/>
        <v>0</v>
      </c>
      <c r="K30" s="7">
        <f t="shared" si="4"/>
        <v>0</v>
      </c>
      <c r="L30" s="7">
        <f t="shared" si="4"/>
        <v>0</v>
      </c>
      <c r="M30" s="7">
        <f t="shared" si="4"/>
        <v>0</v>
      </c>
      <c r="N30" s="7">
        <f t="shared" si="4"/>
        <v>0</v>
      </c>
      <c r="O30" s="7">
        <f t="shared" si="4"/>
        <v>0</v>
      </c>
      <c r="P30" s="7">
        <f t="shared" si="4"/>
        <v>0</v>
      </c>
      <c r="Q30" s="7">
        <f t="shared" si="4"/>
        <v>0</v>
      </c>
      <c r="R30" s="7">
        <f t="shared" si="4"/>
        <v>0</v>
      </c>
      <c r="S30" s="7">
        <f t="shared" si="3"/>
        <v>0</v>
      </c>
    </row>
    <row r="31" spans="1:21">
      <c r="A31" s="159">
        <f>'Übersicht Übungen'!H10</f>
        <v>0</v>
      </c>
      <c r="B31" s="159">
        <f>'Übersicht Übungen'!I10</f>
        <v>139.5</v>
      </c>
      <c r="C31" s="102">
        <v>5.5</v>
      </c>
      <c r="H31" s="7">
        <f t="shared" si="4"/>
        <v>0</v>
      </c>
      <c r="I31" s="7">
        <f t="shared" si="4"/>
        <v>0</v>
      </c>
      <c r="J31" s="7">
        <f t="shared" si="4"/>
        <v>0</v>
      </c>
      <c r="K31" s="7">
        <f t="shared" si="4"/>
        <v>0</v>
      </c>
      <c r="L31" s="7">
        <f t="shared" si="4"/>
        <v>0</v>
      </c>
      <c r="M31" s="7">
        <f t="shared" si="4"/>
        <v>0</v>
      </c>
      <c r="N31" s="7">
        <f t="shared" si="4"/>
        <v>0</v>
      </c>
      <c r="O31" s="7">
        <f t="shared" si="4"/>
        <v>0</v>
      </c>
      <c r="P31" s="7">
        <f t="shared" si="4"/>
        <v>0</v>
      </c>
      <c r="Q31" s="7">
        <f t="shared" si="4"/>
        <v>0</v>
      </c>
      <c r="R31" s="7">
        <f t="shared" si="4"/>
        <v>0</v>
      </c>
      <c r="S31" s="7">
        <f t="shared" si="3"/>
        <v>0</v>
      </c>
    </row>
    <row r="32" spans="1:21">
      <c r="C32" s="102">
        <v>6</v>
      </c>
      <c r="H32" s="7">
        <f t="shared" si="4"/>
        <v>0</v>
      </c>
      <c r="I32" s="7">
        <f t="shared" si="4"/>
        <v>0</v>
      </c>
      <c r="J32" s="7">
        <f t="shared" si="4"/>
        <v>0</v>
      </c>
      <c r="K32" s="7">
        <f t="shared" si="4"/>
        <v>0</v>
      </c>
      <c r="L32" s="7">
        <f t="shared" si="4"/>
        <v>0</v>
      </c>
      <c r="M32" s="7">
        <f t="shared" si="4"/>
        <v>0</v>
      </c>
      <c r="N32" s="7">
        <f t="shared" si="4"/>
        <v>0</v>
      </c>
      <c r="O32" s="7">
        <f t="shared" si="4"/>
        <v>0</v>
      </c>
      <c r="P32" s="7">
        <f t="shared" si="4"/>
        <v>0</v>
      </c>
      <c r="Q32" s="7">
        <f t="shared" si="4"/>
        <v>0</v>
      </c>
      <c r="R32" s="7">
        <f t="shared" si="4"/>
        <v>0</v>
      </c>
      <c r="S32" s="7">
        <f t="shared" si="3"/>
        <v>0</v>
      </c>
    </row>
    <row r="33" spans="3:19">
      <c r="C33" s="102">
        <v>6.5</v>
      </c>
      <c r="H33" s="7">
        <f t="shared" si="4"/>
        <v>0</v>
      </c>
      <c r="I33" s="7">
        <f t="shared" si="4"/>
        <v>0</v>
      </c>
      <c r="J33" s="7">
        <f t="shared" si="4"/>
        <v>0</v>
      </c>
      <c r="K33" s="7">
        <f t="shared" si="4"/>
        <v>0</v>
      </c>
      <c r="L33" s="7">
        <f t="shared" si="4"/>
        <v>0</v>
      </c>
      <c r="M33" s="7">
        <f t="shared" si="4"/>
        <v>0</v>
      </c>
      <c r="N33" s="7">
        <f t="shared" si="4"/>
        <v>0</v>
      </c>
      <c r="O33" s="7">
        <f t="shared" si="4"/>
        <v>0</v>
      </c>
      <c r="P33" s="7">
        <f t="shared" si="4"/>
        <v>0</v>
      </c>
      <c r="Q33" s="7">
        <f t="shared" si="4"/>
        <v>0</v>
      </c>
      <c r="R33" s="7">
        <f t="shared" si="4"/>
        <v>0</v>
      </c>
      <c r="S33" s="7">
        <f t="shared" si="3"/>
        <v>0</v>
      </c>
    </row>
    <row r="34" spans="3:19">
      <c r="C34" s="102">
        <v>7</v>
      </c>
      <c r="H34" s="7">
        <f t="shared" si="4"/>
        <v>0</v>
      </c>
      <c r="I34" s="7">
        <f t="shared" si="4"/>
        <v>0</v>
      </c>
      <c r="J34" s="7">
        <f t="shared" si="4"/>
        <v>0</v>
      </c>
      <c r="K34" s="7">
        <f t="shared" si="4"/>
        <v>0</v>
      </c>
      <c r="L34" s="7">
        <f t="shared" si="4"/>
        <v>0</v>
      </c>
      <c r="M34" s="7">
        <f t="shared" si="4"/>
        <v>0</v>
      </c>
      <c r="N34" s="7">
        <f t="shared" si="4"/>
        <v>0</v>
      </c>
      <c r="O34" s="7">
        <f t="shared" si="4"/>
        <v>0</v>
      </c>
      <c r="P34" s="7">
        <f t="shared" si="4"/>
        <v>0</v>
      </c>
      <c r="Q34" s="7">
        <f t="shared" si="4"/>
        <v>0</v>
      </c>
      <c r="R34" s="7">
        <f t="shared" si="4"/>
        <v>0</v>
      </c>
      <c r="S34" s="7">
        <f t="shared" si="3"/>
        <v>0</v>
      </c>
    </row>
    <row r="35" spans="3:19">
      <c r="C35" s="102">
        <v>7.5</v>
      </c>
      <c r="H35" s="7">
        <f t="shared" si="4"/>
        <v>0</v>
      </c>
      <c r="I35" s="7">
        <f t="shared" si="4"/>
        <v>0</v>
      </c>
      <c r="J35" s="7">
        <f t="shared" si="4"/>
        <v>0</v>
      </c>
      <c r="K35" s="7">
        <f t="shared" si="4"/>
        <v>0</v>
      </c>
      <c r="L35" s="7">
        <f t="shared" si="4"/>
        <v>0</v>
      </c>
      <c r="M35" s="7">
        <f t="shared" si="4"/>
        <v>0</v>
      </c>
      <c r="N35" s="7">
        <f t="shared" si="4"/>
        <v>0</v>
      </c>
      <c r="O35" s="7">
        <f t="shared" si="4"/>
        <v>0</v>
      </c>
      <c r="P35" s="7">
        <f t="shared" si="4"/>
        <v>0</v>
      </c>
      <c r="Q35" s="7">
        <f t="shared" si="4"/>
        <v>0</v>
      </c>
      <c r="R35" s="7">
        <f t="shared" si="4"/>
        <v>0</v>
      </c>
      <c r="S35" s="7">
        <f t="shared" si="3"/>
        <v>0</v>
      </c>
    </row>
    <row r="36" spans="3:19">
      <c r="C36" s="102">
        <v>8</v>
      </c>
      <c r="H36" s="7">
        <f t="shared" si="4"/>
        <v>0</v>
      </c>
      <c r="I36" s="7">
        <f t="shared" si="4"/>
        <v>0</v>
      </c>
      <c r="J36" s="7">
        <f t="shared" si="4"/>
        <v>0</v>
      </c>
      <c r="K36" s="7">
        <f t="shared" si="4"/>
        <v>0</v>
      </c>
      <c r="L36" s="7">
        <f t="shared" si="4"/>
        <v>0</v>
      </c>
      <c r="M36" s="7">
        <f t="shared" si="4"/>
        <v>0</v>
      </c>
      <c r="N36" s="7">
        <f t="shared" si="4"/>
        <v>0</v>
      </c>
      <c r="O36" s="7">
        <f t="shared" si="4"/>
        <v>0</v>
      </c>
      <c r="P36" s="7">
        <f t="shared" si="4"/>
        <v>0</v>
      </c>
      <c r="Q36" s="7">
        <f t="shared" si="4"/>
        <v>0</v>
      </c>
      <c r="R36" s="7">
        <f t="shared" si="4"/>
        <v>0</v>
      </c>
      <c r="S36" s="7">
        <f t="shared" si="3"/>
        <v>0</v>
      </c>
    </row>
    <row r="37" spans="3:19">
      <c r="C37" s="102">
        <v>8.5</v>
      </c>
      <c r="H37" s="7">
        <f t="shared" si="4"/>
        <v>0</v>
      </c>
      <c r="I37" s="7">
        <f t="shared" si="4"/>
        <v>0</v>
      </c>
      <c r="J37" s="7">
        <f t="shared" si="4"/>
        <v>0</v>
      </c>
      <c r="K37" s="7">
        <f t="shared" si="4"/>
        <v>0</v>
      </c>
      <c r="L37" s="7">
        <f t="shared" si="4"/>
        <v>0</v>
      </c>
      <c r="M37" s="7">
        <f t="shared" si="4"/>
        <v>0</v>
      </c>
      <c r="N37" s="7">
        <f t="shared" si="4"/>
        <v>0</v>
      </c>
      <c r="O37" s="7">
        <f t="shared" si="4"/>
        <v>0</v>
      </c>
      <c r="P37" s="7">
        <f t="shared" si="4"/>
        <v>0</v>
      </c>
      <c r="Q37" s="7">
        <f t="shared" si="4"/>
        <v>0</v>
      </c>
      <c r="R37" s="7">
        <f t="shared" si="4"/>
        <v>0</v>
      </c>
      <c r="S37" s="7">
        <f t="shared" si="3"/>
        <v>0</v>
      </c>
    </row>
    <row r="38" spans="3:19">
      <c r="C38" s="102">
        <v>9</v>
      </c>
      <c r="H38" s="7">
        <f t="shared" si="4"/>
        <v>0</v>
      </c>
      <c r="I38" s="7">
        <f t="shared" si="4"/>
        <v>0</v>
      </c>
      <c r="J38" s="7">
        <f t="shared" si="4"/>
        <v>0</v>
      </c>
      <c r="K38" s="7">
        <f t="shared" si="4"/>
        <v>0</v>
      </c>
      <c r="L38" s="7">
        <f t="shared" si="4"/>
        <v>0</v>
      </c>
      <c r="M38" s="7">
        <f t="shared" si="4"/>
        <v>0</v>
      </c>
      <c r="N38" s="7">
        <f t="shared" si="4"/>
        <v>0</v>
      </c>
      <c r="O38" s="7">
        <f t="shared" si="4"/>
        <v>0</v>
      </c>
      <c r="P38" s="7">
        <f t="shared" si="4"/>
        <v>0</v>
      </c>
      <c r="Q38" s="7">
        <f t="shared" si="4"/>
        <v>0</v>
      </c>
      <c r="R38" s="7">
        <f t="shared" si="4"/>
        <v>0</v>
      </c>
      <c r="S38" s="7">
        <f t="shared" si="3"/>
        <v>0</v>
      </c>
    </row>
    <row r="39" spans="3:19">
      <c r="C39" s="102">
        <v>9.5</v>
      </c>
      <c r="H39" s="7">
        <f t="shared" si="4"/>
        <v>0</v>
      </c>
      <c r="I39" s="7">
        <f t="shared" si="4"/>
        <v>0</v>
      </c>
      <c r="J39" s="7">
        <f t="shared" si="4"/>
        <v>0</v>
      </c>
      <c r="K39" s="7">
        <f t="shared" si="4"/>
        <v>0</v>
      </c>
      <c r="L39" s="7">
        <f t="shared" si="4"/>
        <v>0</v>
      </c>
      <c r="M39" s="7">
        <f t="shared" si="4"/>
        <v>0</v>
      </c>
      <c r="N39" s="7">
        <f t="shared" si="4"/>
        <v>0</v>
      </c>
      <c r="O39" s="7">
        <f t="shared" si="4"/>
        <v>0</v>
      </c>
      <c r="P39" s="7">
        <f t="shared" si="4"/>
        <v>0</v>
      </c>
      <c r="Q39" s="7">
        <f t="shared" si="4"/>
        <v>0</v>
      </c>
      <c r="R39" s="7">
        <f t="shared" si="4"/>
        <v>0</v>
      </c>
      <c r="S39" s="7">
        <f t="shared" si="3"/>
        <v>0</v>
      </c>
    </row>
    <row r="40" spans="3:19">
      <c r="C40" s="103">
        <v>10</v>
      </c>
      <c r="H40" s="7">
        <f t="shared" si="4"/>
        <v>0</v>
      </c>
      <c r="I40" s="7">
        <f t="shared" si="4"/>
        <v>0</v>
      </c>
      <c r="J40" s="7">
        <f t="shared" si="4"/>
        <v>0</v>
      </c>
      <c r="K40" s="7">
        <f t="shared" si="4"/>
        <v>0</v>
      </c>
      <c r="L40" s="7">
        <f t="shared" si="4"/>
        <v>0</v>
      </c>
      <c r="M40" s="7">
        <f t="shared" si="4"/>
        <v>0</v>
      </c>
      <c r="N40" s="7">
        <f t="shared" si="4"/>
        <v>0</v>
      </c>
      <c r="O40" s="7">
        <f t="shared" si="4"/>
        <v>0</v>
      </c>
      <c r="P40" s="7">
        <f t="shared" si="4"/>
        <v>0</v>
      </c>
      <c r="Q40" s="7">
        <f t="shared" si="4"/>
        <v>0</v>
      </c>
      <c r="R40" s="7">
        <f t="shared" si="4"/>
        <v>0</v>
      </c>
      <c r="S40" s="7">
        <f t="shared" si="3"/>
        <v>0</v>
      </c>
    </row>
    <row r="41" spans="3:19">
      <c r="H41" s="7">
        <f t="shared" si="4"/>
        <v>0</v>
      </c>
      <c r="I41" s="7">
        <f t="shared" si="4"/>
        <v>0</v>
      </c>
      <c r="J41" s="7">
        <f t="shared" si="4"/>
        <v>0</v>
      </c>
      <c r="K41" s="7">
        <f t="shared" si="4"/>
        <v>0</v>
      </c>
      <c r="L41" s="7">
        <f t="shared" si="4"/>
        <v>0</v>
      </c>
      <c r="M41" s="7">
        <f t="shared" si="4"/>
        <v>0</v>
      </c>
      <c r="N41" s="7">
        <f t="shared" si="4"/>
        <v>0</v>
      </c>
      <c r="O41" s="7">
        <f t="shared" si="4"/>
        <v>0</v>
      </c>
      <c r="P41" s="7">
        <f t="shared" si="4"/>
        <v>0</v>
      </c>
      <c r="Q41" s="7">
        <f t="shared" si="4"/>
        <v>0</v>
      </c>
      <c r="R41" s="7">
        <f t="shared" si="4"/>
        <v>0</v>
      </c>
      <c r="S41" s="7">
        <f t="shared" si="3"/>
        <v>0</v>
      </c>
    </row>
    <row r="42" spans="3:19">
      <c r="H42" s="7">
        <f t="shared" si="4"/>
        <v>0</v>
      </c>
      <c r="I42" s="7">
        <f t="shared" si="4"/>
        <v>0</v>
      </c>
      <c r="J42" s="7">
        <f t="shared" si="4"/>
        <v>0</v>
      </c>
      <c r="K42" s="7">
        <f t="shared" si="4"/>
        <v>0</v>
      </c>
      <c r="L42" s="7">
        <f t="shared" si="4"/>
        <v>0</v>
      </c>
      <c r="M42" s="7">
        <f t="shared" si="4"/>
        <v>0</v>
      </c>
      <c r="N42" s="7">
        <f t="shared" si="4"/>
        <v>0</v>
      </c>
      <c r="O42" s="7">
        <f t="shared" si="4"/>
        <v>0</v>
      </c>
      <c r="P42" s="7">
        <f t="shared" si="4"/>
        <v>0</v>
      </c>
      <c r="Q42" s="7">
        <f t="shared" si="4"/>
        <v>0</v>
      </c>
      <c r="R42" s="7">
        <f t="shared" si="4"/>
        <v>0</v>
      </c>
      <c r="S42" s="7">
        <f t="shared" si="3"/>
        <v>0</v>
      </c>
    </row>
    <row r="43" spans="3:19">
      <c r="H43" s="7">
        <f t="shared" si="4"/>
        <v>0</v>
      </c>
      <c r="I43" s="7">
        <f t="shared" si="4"/>
        <v>0</v>
      </c>
      <c r="J43" s="7">
        <f t="shared" si="4"/>
        <v>0</v>
      </c>
      <c r="K43" s="7">
        <f t="shared" si="4"/>
        <v>0</v>
      </c>
      <c r="L43" s="7">
        <f t="shared" si="4"/>
        <v>0</v>
      </c>
      <c r="M43" s="7">
        <f t="shared" si="4"/>
        <v>0</v>
      </c>
      <c r="N43" s="7">
        <f t="shared" si="4"/>
        <v>0</v>
      </c>
      <c r="O43" s="7">
        <f t="shared" si="4"/>
        <v>0</v>
      </c>
      <c r="P43" s="7">
        <f t="shared" si="4"/>
        <v>0</v>
      </c>
      <c r="Q43" s="7">
        <f t="shared" si="4"/>
        <v>0</v>
      </c>
      <c r="R43" s="7">
        <f t="shared" si="4"/>
        <v>0</v>
      </c>
      <c r="S43" s="7">
        <f t="shared" si="3"/>
        <v>0</v>
      </c>
    </row>
    <row r="44" spans="3:19">
      <c r="H44" s="7">
        <f t="shared" ref="H44:R44" si="5">IF(H25="",0,H25)</f>
        <v>0</v>
      </c>
      <c r="I44" s="7">
        <f t="shared" si="5"/>
        <v>0</v>
      </c>
      <c r="J44" s="7">
        <f t="shared" si="5"/>
        <v>0</v>
      </c>
      <c r="K44" s="7">
        <f t="shared" si="5"/>
        <v>0</v>
      </c>
      <c r="L44" s="7">
        <f t="shared" si="5"/>
        <v>0</v>
      </c>
      <c r="M44" s="7">
        <f t="shared" si="5"/>
        <v>0</v>
      </c>
      <c r="N44" s="7">
        <f t="shared" si="5"/>
        <v>0</v>
      </c>
      <c r="O44" s="7">
        <f t="shared" si="5"/>
        <v>0</v>
      </c>
      <c r="P44" s="7">
        <f t="shared" si="5"/>
        <v>0</v>
      </c>
      <c r="Q44" s="7">
        <f t="shared" si="5"/>
        <v>0</v>
      </c>
      <c r="R44" s="7">
        <f t="shared" si="5"/>
        <v>0</v>
      </c>
      <c r="S44" s="7">
        <f t="shared" si="3"/>
        <v>0</v>
      </c>
    </row>
  </sheetData>
  <sheetProtection password="C900" sheet="1" objects="1" scenarios="1"/>
  <mergeCells count="9">
    <mergeCell ref="H7:R7"/>
    <mergeCell ref="A2:C2"/>
    <mergeCell ref="D2:F2"/>
    <mergeCell ref="H2:P2"/>
    <mergeCell ref="E1:N1"/>
    <mergeCell ref="A4:F6"/>
    <mergeCell ref="O1:U1"/>
    <mergeCell ref="S2:U2"/>
    <mergeCell ref="A1:D1"/>
  </mergeCells>
  <phoneticPr fontId="0" type="noConversion"/>
  <conditionalFormatting sqref="S8:S25">
    <cfRule type="cellIs" dxfId="5" priority="1" stopIfTrue="1" operator="equal">
      <formula>0</formula>
    </cfRule>
  </conditionalFormatting>
  <dataValidations count="1">
    <dataValidation type="list" allowBlank="1" showDropDown="1" showInputMessage="1" showErrorMessage="1" errorTitle="Falsche Eingabe!" error="Bitte nur &quot;0&quot; oder Bewertungen von 5,0 - 10,0 eingeben!" promptTitle="Bewertung eingeben!" prompt="Bitte nur &quot;0&quot; oder Bewertungen von 5,0 - 10,0 eingeben!" sqref="H8:R25">
      <formula1>$C$29:$C$40</formula1>
    </dataValidation>
  </dataValidations>
  <printOptions horizontalCentered="1"/>
  <pageMargins left="0.59055118110236227" right="0.59055118110236227" top="0.59055118110236227" bottom="0.78740157480314965" header="0.19685039370078741" footer="0.39370078740157483"/>
  <pageSetup paperSize="9" scale="72" fitToHeight="0" orientation="landscape" r:id="rId1"/>
  <headerFooter alignWithMargins="0">
    <oddFooter>&amp;LVorlage: HSVRM / Sören Marquardt
&amp;D/&amp;T&amp;C&amp;F
&amp;A&amp;RSeite: 
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9">
    <pageSetUpPr fitToPage="1"/>
  </sheetPr>
  <dimension ref="A1:U44"/>
  <sheetViews>
    <sheetView showGridLines="0" zoomScale="90" zoomScaleNormal="90" workbookViewId="0">
      <pane xSplit="7" ySplit="7" topLeftCell="N8" activePane="bottomRight" state="frozen"/>
      <selection activeCell="A14" sqref="A14"/>
      <selection pane="topRight" activeCell="A14" sqref="A14"/>
      <selection pane="bottomLeft" activeCell="A14" sqref="A14"/>
      <selection pane="bottomRight" activeCell="U8" sqref="U8"/>
    </sheetView>
  </sheetViews>
  <sheetFormatPr baseColWidth="10" defaultColWidth="7" defaultRowHeight="12.75"/>
  <cols>
    <col min="1" max="2" width="5.7109375" style="3" customWidth="1"/>
    <col min="3" max="3" width="20.28515625" style="3" bestFit="1" customWidth="1"/>
    <col min="4" max="4" width="16.42578125" style="3" bestFit="1" customWidth="1"/>
    <col min="5" max="5" width="9" style="3" bestFit="1" customWidth="1"/>
    <col min="6" max="6" width="23.85546875" style="3" bestFit="1" customWidth="1"/>
    <col min="7" max="7" width="19.5703125" style="3" bestFit="1" customWidth="1"/>
    <col min="8" max="18" width="5.7109375" style="3" customWidth="1"/>
    <col min="19" max="19" width="9.7109375" style="3" customWidth="1"/>
    <col min="20" max="20" width="5.5703125" style="3" bestFit="1" customWidth="1"/>
    <col min="21" max="21" width="9.7109375" style="3" customWidth="1"/>
    <col min="22" max="16384" width="7" style="3"/>
  </cols>
  <sheetData>
    <row r="1" spans="1:21" ht="33.75">
      <c r="A1" s="356" t="s">
        <v>106</v>
      </c>
      <c r="B1" s="356"/>
      <c r="C1" s="356"/>
      <c r="D1" s="356"/>
      <c r="E1" s="348" t="str">
        <f>Dateneingabe!C6&amp;""</f>
        <v xml:space="preserve">Vereinsprüfung </v>
      </c>
      <c r="F1" s="348"/>
      <c r="G1" s="348"/>
      <c r="H1" s="348"/>
      <c r="I1" s="348"/>
      <c r="J1" s="348"/>
      <c r="K1" s="348"/>
      <c r="L1" s="348"/>
      <c r="M1" s="348"/>
      <c r="N1" s="348"/>
      <c r="O1" s="353" t="s">
        <v>82</v>
      </c>
      <c r="P1" s="353"/>
      <c r="Q1" s="353"/>
      <c r="R1" s="353"/>
      <c r="S1" s="353"/>
      <c r="T1" s="353"/>
      <c r="U1" s="353"/>
    </row>
    <row r="2" spans="1:21" s="6" customFormat="1" ht="15.75">
      <c r="A2" s="345" t="s">
        <v>1</v>
      </c>
      <c r="B2" s="346"/>
      <c r="C2" s="346"/>
      <c r="D2" s="347" t="str">
        <f>Dateneingabe!C5</f>
        <v>VSG Offenbach</v>
      </c>
      <c r="E2" s="347"/>
      <c r="F2" s="347"/>
      <c r="G2" s="4" t="s">
        <v>2</v>
      </c>
      <c r="H2" s="347" t="str">
        <f>Dateneingabe!I4</f>
        <v>Conny Hupka</v>
      </c>
      <c r="I2" s="347"/>
      <c r="J2" s="347"/>
      <c r="K2" s="347"/>
      <c r="L2" s="347"/>
      <c r="M2" s="347"/>
      <c r="N2" s="347"/>
      <c r="O2" s="347"/>
      <c r="P2" s="347"/>
      <c r="Q2" s="5"/>
      <c r="R2" s="4" t="s">
        <v>10</v>
      </c>
      <c r="S2" s="354">
        <f>Dateneingabe!C7</f>
        <v>42239</v>
      </c>
      <c r="T2" s="354"/>
      <c r="U2" s="355"/>
    </row>
    <row r="3" spans="1:21" ht="5.0999999999999996" customHeight="1"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1">
      <c r="A4" s="349" t="s">
        <v>207</v>
      </c>
      <c r="B4" s="349"/>
      <c r="C4" s="349"/>
      <c r="D4" s="349"/>
      <c r="E4" s="349"/>
      <c r="F4" s="350"/>
      <c r="G4" s="8" t="s">
        <v>3</v>
      </c>
      <c r="H4" s="119">
        <f>'Übersicht Übungen'!$A20</f>
        <v>1</v>
      </c>
      <c r="I4" s="120">
        <f>'Übersicht Übungen'!$A21</f>
        <v>3</v>
      </c>
      <c r="J4" s="120">
        <f>'Übersicht Übungen'!$A22</f>
        <v>7</v>
      </c>
      <c r="K4" s="120">
        <f>'Übersicht Übungen'!$A23</f>
        <v>6</v>
      </c>
      <c r="L4" s="120">
        <f>'Übersicht Übungen'!$A24</f>
        <v>2</v>
      </c>
      <c r="M4" s="120">
        <f>'Übersicht Übungen'!$A25</f>
        <v>8</v>
      </c>
      <c r="N4" s="120">
        <f>'Übersicht Übungen'!$A26</f>
        <v>4</v>
      </c>
      <c r="O4" s="120">
        <f>'Übersicht Übungen'!$A27</f>
        <v>5</v>
      </c>
      <c r="P4" s="120">
        <f>'Übersicht Übungen'!$A28</f>
        <v>9</v>
      </c>
      <c r="Q4" s="120">
        <f>'Übersicht Übungen'!$A29</f>
        <v>10</v>
      </c>
      <c r="R4" s="122"/>
      <c r="S4" s="9"/>
      <c r="T4" s="9"/>
      <c r="U4" s="9"/>
    </row>
    <row r="5" spans="1:21">
      <c r="A5" s="349"/>
      <c r="B5" s="349"/>
      <c r="C5" s="349"/>
      <c r="D5" s="349"/>
      <c r="E5" s="349"/>
      <c r="F5" s="350"/>
      <c r="G5" s="170" t="s">
        <v>190</v>
      </c>
      <c r="H5" s="123">
        <f>'Übersicht Übungen'!$B20</f>
        <v>1</v>
      </c>
      <c r="I5" s="124">
        <f>'Übersicht Übungen'!$B21</f>
        <v>2</v>
      </c>
      <c r="J5" s="124">
        <f>'Übersicht Übungen'!$B22</f>
        <v>3</v>
      </c>
      <c r="K5" s="124">
        <f>'Übersicht Übungen'!$B23</f>
        <v>4</v>
      </c>
      <c r="L5" s="124">
        <f>'Übersicht Übungen'!$B24</f>
        <v>5</v>
      </c>
      <c r="M5" s="124">
        <f>'Übersicht Übungen'!$B25</f>
        <v>6</v>
      </c>
      <c r="N5" s="124">
        <f>'Übersicht Übungen'!$B26</f>
        <v>7</v>
      </c>
      <c r="O5" s="124">
        <f>'Übersicht Übungen'!$B27</f>
        <v>8</v>
      </c>
      <c r="P5" s="124">
        <f>'Übersicht Übungen'!$B28</f>
        <v>9</v>
      </c>
      <c r="Q5" s="124">
        <f>'Übersicht Übungen'!$B29</f>
        <v>10</v>
      </c>
      <c r="R5" s="125"/>
      <c r="S5" s="11"/>
      <c r="T5" s="11"/>
      <c r="U5" s="11"/>
    </row>
    <row r="6" spans="1:21">
      <c r="A6" s="351"/>
      <c r="B6" s="351"/>
      <c r="C6" s="351"/>
      <c r="D6" s="351"/>
      <c r="E6" s="351"/>
      <c r="F6" s="352"/>
      <c r="G6" s="10" t="s">
        <v>6</v>
      </c>
      <c r="H6" s="171">
        <f>'Übersicht Übungen'!$C20</f>
        <v>3</v>
      </c>
      <c r="I6" s="172">
        <f>'Übersicht Übungen'!$C21</f>
        <v>2</v>
      </c>
      <c r="J6" s="172">
        <f>'Übersicht Übungen'!$C22</f>
        <v>3</v>
      </c>
      <c r="K6" s="172">
        <f>'Übersicht Übungen'!$C23</f>
        <v>4</v>
      </c>
      <c r="L6" s="172">
        <f>'Übersicht Übungen'!$C24</f>
        <v>3</v>
      </c>
      <c r="M6" s="172">
        <f>'Übersicht Übungen'!$C25</f>
        <v>3</v>
      </c>
      <c r="N6" s="172">
        <f>'Übersicht Übungen'!$C26</f>
        <v>3</v>
      </c>
      <c r="O6" s="172">
        <f>'Übersicht Übungen'!$C27</f>
        <v>2</v>
      </c>
      <c r="P6" s="172">
        <f>'Übersicht Übungen'!$C28</f>
        <v>3</v>
      </c>
      <c r="Q6" s="172">
        <f>'Übersicht Übungen'!$C29</f>
        <v>2</v>
      </c>
      <c r="R6" s="173"/>
      <c r="S6" s="11"/>
      <c r="T6" s="11"/>
      <c r="U6" s="11"/>
    </row>
    <row r="7" spans="1:21" ht="15.75">
      <c r="A7" s="12" t="s">
        <v>0</v>
      </c>
      <c r="B7" s="12" t="s">
        <v>50</v>
      </c>
      <c r="C7" s="13" t="s">
        <v>8</v>
      </c>
      <c r="D7" s="14" t="s">
        <v>11</v>
      </c>
      <c r="E7" s="14" t="s">
        <v>13</v>
      </c>
      <c r="F7" s="13" t="s">
        <v>5</v>
      </c>
      <c r="G7" s="14" t="s">
        <v>12</v>
      </c>
      <c r="H7" s="342" t="s">
        <v>9</v>
      </c>
      <c r="I7" s="343"/>
      <c r="J7" s="343"/>
      <c r="K7" s="343"/>
      <c r="L7" s="343"/>
      <c r="M7" s="343"/>
      <c r="N7" s="343"/>
      <c r="O7" s="343"/>
      <c r="P7" s="343"/>
      <c r="Q7" s="343"/>
      <c r="R7" s="344"/>
      <c r="S7" s="117" t="s">
        <v>7</v>
      </c>
      <c r="T7" s="127" t="s">
        <v>14</v>
      </c>
      <c r="U7" s="117" t="s">
        <v>4</v>
      </c>
    </row>
    <row r="8" spans="1:21" ht="29.1" customHeight="1">
      <c r="A8" s="15">
        <f>IF(Dateneingabe!A32="","",Dateneingabe!A32)</f>
        <v>4</v>
      </c>
      <c r="B8" s="15" t="str">
        <f>IF(Dateneingabe!B32="","",Dateneingabe!B32)</f>
        <v/>
      </c>
      <c r="C8" s="16" t="str">
        <f>IF(Dateneingabe!E32="","",Dateneingabe!E32)</f>
        <v>Ivonne Wilfert</v>
      </c>
      <c r="D8" s="17" t="str">
        <f>IF(Dateneingabe!F32="","",Dateneingabe!F32)</f>
        <v>VdH Fulda</v>
      </c>
      <c r="E8" s="17" t="str">
        <f>IF(Dateneingabe!G32="","",Dateneingabe!G32)</f>
        <v>HSVRM</v>
      </c>
      <c r="F8" s="18" t="str">
        <f>IF(Dateneingabe!H32="","",Dateneingabe!H32)</f>
        <v>Angelus mei Devos</v>
      </c>
      <c r="G8" s="19" t="str">
        <f>IF(Dateneingabe!I32="","",Dateneingabe!I32)</f>
        <v>Lagotto Romagnolo</v>
      </c>
      <c r="H8" s="140">
        <v>6.5</v>
      </c>
      <c r="I8" s="133">
        <v>10</v>
      </c>
      <c r="J8" s="133">
        <v>10</v>
      </c>
      <c r="K8" s="133">
        <v>10</v>
      </c>
      <c r="L8" s="133">
        <v>9</v>
      </c>
      <c r="M8" s="133">
        <v>9.5</v>
      </c>
      <c r="N8" s="133">
        <v>10</v>
      </c>
      <c r="O8" s="133">
        <v>10</v>
      </c>
      <c r="P8" s="133">
        <v>9.5</v>
      </c>
      <c r="Q8" s="133">
        <v>10</v>
      </c>
      <c r="R8" s="134"/>
      <c r="S8" s="20">
        <f>S27</f>
        <v>263.5</v>
      </c>
      <c r="T8" s="20" t="str">
        <f>IF(U8="DIS","NB",IF(S8=0,"",IF(S8&gt;$B$29,"V",IF(S8&gt;$B$30,"SG",IF(S8&gt;$B$31,"G","NB")))))</f>
        <v>V</v>
      </c>
      <c r="U8" s="144">
        <v>1</v>
      </c>
    </row>
    <row r="9" spans="1:21" ht="29.1" customHeight="1">
      <c r="A9" s="21" t="str">
        <f>IF(Dateneingabe!A33="","",Dateneingabe!A33)</f>
        <v/>
      </c>
      <c r="B9" s="21" t="str">
        <f>IF(Dateneingabe!B33="","",Dateneingabe!B33)</f>
        <v/>
      </c>
      <c r="C9" s="22" t="str">
        <f>IF(Dateneingabe!E33="","",Dateneingabe!E33)</f>
        <v/>
      </c>
      <c r="D9" s="23" t="str">
        <f>IF(Dateneingabe!F33="","",Dateneingabe!F33)</f>
        <v/>
      </c>
      <c r="E9" s="23" t="str">
        <f>IF(Dateneingabe!G33="","",Dateneingabe!G33)</f>
        <v/>
      </c>
      <c r="F9" s="24" t="str">
        <f>IF(Dateneingabe!H33="","",Dateneingabe!H33)</f>
        <v/>
      </c>
      <c r="G9" s="25" t="str">
        <f>IF(Dateneingabe!I33="","",Dateneingabe!I33)</f>
        <v/>
      </c>
      <c r="H9" s="141"/>
      <c r="I9" s="135"/>
      <c r="J9" s="135"/>
      <c r="K9" s="135"/>
      <c r="L9" s="135"/>
      <c r="M9" s="135"/>
      <c r="N9" s="135"/>
      <c r="O9" s="135"/>
      <c r="P9" s="135"/>
      <c r="Q9" s="135"/>
      <c r="R9" s="136"/>
      <c r="S9" s="26">
        <f t="shared" ref="S9:S25" si="0">S28</f>
        <v>0</v>
      </c>
      <c r="T9" s="26" t="str">
        <f t="shared" ref="T9:T25" si="1">IF(U9="DIS","NB",IF(S9=0,"",IF(S9&gt;$B$29,"V",IF(S9&gt;$B$30,"SG",IF(S9&gt;$B$31,"G","NB")))))</f>
        <v/>
      </c>
      <c r="U9" s="145"/>
    </row>
    <row r="10" spans="1:21" ht="29.1" customHeight="1">
      <c r="A10" s="21" t="str">
        <f>IF(Dateneingabe!A34="","",Dateneingabe!A34)</f>
        <v/>
      </c>
      <c r="B10" s="21" t="str">
        <f>IF(Dateneingabe!B34="","",Dateneingabe!B34)</f>
        <v/>
      </c>
      <c r="C10" s="22" t="str">
        <f>IF(Dateneingabe!E34="","",Dateneingabe!E34)</f>
        <v/>
      </c>
      <c r="D10" s="23" t="str">
        <f>IF(Dateneingabe!F34="","",Dateneingabe!F34)</f>
        <v/>
      </c>
      <c r="E10" s="23" t="str">
        <f>IF(Dateneingabe!G34="","",Dateneingabe!G34)</f>
        <v/>
      </c>
      <c r="F10" s="24" t="str">
        <f>IF(Dateneingabe!H34="","",Dateneingabe!H34)</f>
        <v/>
      </c>
      <c r="G10" s="25" t="str">
        <f>IF(Dateneingabe!I34="","",Dateneingabe!I34)</f>
        <v/>
      </c>
      <c r="H10" s="141"/>
      <c r="I10" s="135"/>
      <c r="J10" s="135"/>
      <c r="K10" s="135"/>
      <c r="L10" s="135"/>
      <c r="M10" s="135"/>
      <c r="N10" s="135"/>
      <c r="O10" s="135"/>
      <c r="P10" s="135"/>
      <c r="Q10" s="135"/>
      <c r="R10" s="136"/>
      <c r="S10" s="26">
        <f t="shared" si="0"/>
        <v>0</v>
      </c>
      <c r="T10" s="26" t="str">
        <f t="shared" si="1"/>
        <v/>
      </c>
      <c r="U10" s="145"/>
    </row>
    <row r="11" spans="1:21" ht="29.1" customHeight="1">
      <c r="A11" s="21" t="str">
        <f>IF(Dateneingabe!A35="","",Dateneingabe!A35)</f>
        <v/>
      </c>
      <c r="B11" s="21" t="str">
        <f>IF(Dateneingabe!B35="","",Dateneingabe!B35)</f>
        <v/>
      </c>
      <c r="C11" s="22" t="str">
        <f>IF(Dateneingabe!E35="","",Dateneingabe!E35)</f>
        <v/>
      </c>
      <c r="D11" s="23" t="str">
        <f>IF(Dateneingabe!F35="","",Dateneingabe!F35)</f>
        <v/>
      </c>
      <c r="E11" s="23" t="str">
        <f>IF(Dateneingabe!G35="","",Dateneingabe!G35)</f>
        <v/>
      </c>
      <c r="F11" s="24" t="str">
        <f>IF(Dateneingabe!H35="","",Dateneingabe!H35)</f>
        <v/>
      </c>
      <c r="G11" s="25" t="str">
        <f>IF(Dateneingabe!I35="","",Dateneingabe!I35)</f>
        <v/>
      </c>
      <c r="H11" s="141"/>
      <c r="I11" s="135"/>
      <c r="J11" s="135"/>
      <c r="K11" s="135"/>
      <c r="L11" s="135"/>
      <c r="M11" s="135"/>
      <c r="N11" s="135"/>
      <c r="O11" s="135"/>
      <c r="P11" s="135"/>
      <c r="Q11" s="135"/>
      <c r="R11" s="136"/>
      <c r="S11" s="26">
        <f t="shared" si="0"/>
        <v>0</v>
      </c>
      <c r="T11" s="26" t="str">
        <f t="shared" si="1"/>
        <v/>
      </c>
      <c r="U11" s="145"/>
    </row>
    <row r="12" spans="1:21" ht="29.1" customHeight="1">
      <c r="A12" s="21" t="str">
        <f>IF(Dateneingabe!A36="","",Dateneingabe!A36)</f>
        <v/>
      </c>
      <c r="B12" s="21" t="str">
        <f>IF(Dateneingabe!B36="","",Dateneingabe!B36)</f>
        <v/>
      </c>
      <c r="C12" s="22" t="str">
        <f>IF(Dateneingabe!E36="","",Dateneingabe!E36)</f>
        <v/>
      </c>
      <c r="D12" s="23" t="str">
        <f>IF(Dateneingabe!F36="","",Dateneingabe!F36)</f>
        <v/>
      </c>
      <c r="E12" s="23" t="str">
        <f>IF(Dateneingabe!G36="","",Dateneingabe!G36)</f>
        <v/>
      </c>
      <c r="F12" s="24" t="str">
        <f>IF(Dateneingabe!H36="","",Dateneingabe!H36)</f>
        <v/>
      </c>
      <c r="G12" s="25" t="str">
        <f>IF(Dateneingabe!I36="","",Dateneingabe!I36)</f>
        <v/>
      </c>
      <c r="H12" s="141"/>
      <c r="I12" s="135"/>
      <c r="J12" s="135"/>
      <c r="K12" s="135"/>
      <c r="L12" s="135"/>
      <c r="M12" s="135"/>
      <c r="N12" s="135"/>
      <c r="O12" s="135"/>
      <c r="P12" s="135"/>
      <c r="Q12" s="135"/>
      <c r="R12" s="136"/>
      <c r="S12" s="26">
        <f t="shared" si="0"/>
        <v>0</v>
      </c>
      <c r="T12" s="26" t="str">
        <f t="shared" si="1"/>
        <v/>
      </c>
      <c r="U12" s="145"/>
    </row>
    <row r="13" spans="1:21" ht="29.1" customHeight="1">
      <c r="A13" s="21" t="str">
        <f>IF(Dateneingabe!A37="","",Dateneingabe!A37)</f>
        <v/>
      </c>
      <c r="B13" s="21" t="str">
        <f>IF(Dateneingabe!B37="","",Dateneingabe!B37)</f>
        <v/>
      </c>
      <c r="C13" s="22" t="str">
        <f>IF(Dateneingabe!E37="","",Dateneingabe!E37)</f>
        <v/>
      </c>
      <c r="D13" s="23" t="str">
        <f>IF(Dateneingabe!F37="","",Dateneingabe!F37)</f>
        <v/>
      </c>
      <c r="E13" s="23" t="str">
        <f>IF(Dateneingabe!G37="","",Dateneingabe!G37)</f>
        <v/>
      </c>
      <c r="F13" s="24" t="str">
        <f>IF(Dateneingabe!H37="","",Dateneingabe!H37)</f>
        <v/>
      </c>
      <c r="G13" s="25" t="str">
        <f>IF(Dateneingabe!I37="","",Dateneingabe!I37)</f>
        <v/>
      </c>
      <c r="H13" s="141"/>
      <c r="I13" s="135"/>
      <c r="J13" s="135"/>
      <c r="K13" s="135"/>
      <c r="L13" s="135"/>
      <c r="M13" s="135"/>
      <c r="N13" s="135"/>
      <c r="O13" s="135"/>
      <c r="P13" s="135"/>
      <c r="Q13" s="135"/>
      <c r="R13" s="136"/>
      <c r="S13" s="26">
        <f t="shared" si="0"/>
        <v>0</v>
      </c>
      <c r="T13" s="26" t="str">
        <f t="shared" si="1"/>
        <v/>
      </c>
      <c r="U13" s="145"/>
    </row>
    <row r="14" spans="1:21" ht="29.1" customHeight="1">
      <c r="A14" s="21" t="str">
        <f>IF(Dateneingabe!A38="","",Dateneingabe!A38)</f>
        <v/>
      </c>
      <c r="B14" s="21" t="str">
        <f>IF(Dateneingabe!B38="","",Dateneingabe!B38)</f>
        <v/>
      </c>
      <c r="C14" s="22" t="str">
        <f>IF(Dateneingabe!E38="","",Dateneingabe!E38)</f>
        <v/>
      </c>
      <c r="D14" s="23" t="str">
        <f>IF(Dateneingabe!F38="","",Dateneingabe!F38)</f>
        <v/>
      </c>
      <c r="E14" s="23" t="str">
        <f>IF(Dateneingabe!G38="","",Dateneingabe!G38)</f>
        <v/>
      </c>
      <c r="F14" s="24" t="str">
        <f>IF(Dateneingabe!H38="","",Dateneingabe!H38)</f>
        <v/>
      </c>
      <c r="G14" s="25" t="str">
        <f>IF(Dateneingabe!I38="","",Dateneingabe!I38)</f>
        <v/>
      </c>
      <c r="H14" s="141"/>
      <c r="I14" s="135"/>
      <c r="J14" s="135"/>
      <c r="K14" s="135"/>
      <c r="L14" s="135"/>
      <c r="M14" s="135"/>
      <c r="N14" s="135"/>
      <c r="O14" s="135"/>
      <c r="P14" s="135"/>
      <c r="Q14" s="135"/>
      <c r="R14" s="136"/>
      <c r="S14" s="26">
        <f t="shared" si="0"/>
        <v>0</v>
      </c>
      <c r="T14" s="26" t="str">
        <f t="shared" si="1"/>
        <v/>
      </c>
      <c r="U14" s="145"/>
    </row>
    <row r="15" spans="1:21" ht="29.1" customHeight="1">
      <c r="A15" s="21" t="str">
        <f>IF(Dateneingabe!A39="","",Dateneingabe!A39)</f>
        <v/>
      </c>
      <c r="B15" s="21" t="str">
        <f>IF(Dateneingabe!B39="","",Dateneingabe!B39)</f>
        <v/>
      </c>
      <c r="C15" s="22" t="str">
        <f>IF(Dateneingabe!E39="","",Dateneingabe!E39)</f>
        <v/>
      </c>
      <c r="D15" s="23" t="str">
        <f>IF(Dateneingabe!F39="","",Dateneingabe!F39)</f>
        <v/>
      </c>
      <c r="E15" s="23" t="str">
        <f>IF(Dateneingabe!G39="","",Dateneingabe!G39)</f>
        <v/>
      </c>
      <c r="F15" s="24" t="str">
        <f>IF(Dateneingabe!H39="","",Dateneingabe!H39)</f>
        <v/>
      </c>
      <c r="G15" s="25" t="str">
        <f>IF(Dateneingabe!I39="","",Dateneingabe!I39)</f>
        <v/>
      </c>
      <c r="H15" s="141"/>
      <c r="I15" s="135"/>
      <c r="J15" s="135"/>
      <c r="K15" s="135"/>
      <c r="L15" s="135"/>
      <c r="M15" s="135"/>
      <c r="N15" s="135"/>
      <c r="O15" s="135"/>
      <c r="P15" s="135"/>
      <c r="Q15" s="135"/>
      <c r="R15" s="136"/>
      <c r="S15" s="26">
        <f t="shared" si="0"/>
        <v>0</v>
      </c>
      <c r="T15" s="26" t="str">
        <f t="shared" si="1"/>
        <v/>
      </c>
      <c r="U15" s="145"/>
    </row>
    <row r="16" spans="1:21" ht="29.1" customHeight="1">
      <c r="A16" s="21" t="str">
        <f>IF(Dateneingabe!A40="","",Dateneingabe!A40)</f>
        <v/>
      </c>
      <c r="B16" s="21" t="str">
        <f>IF(Dateneingabe!B40="","",Dateneingabe!B40)</f>
        <v/>
      </c>
      <c r="C16" s="22" t="str">
        <f>IF(Dateneingabe!E40="","",Dateneingabe!E40)</f>
        <v/>
      </c>
      <c r="D16" s="23" t="str">
        <f>IF(Dateneingabe!F40="","",Dateneingabe!F40)</f>
        <v/>
      </c>
      <c r="E16" s="23" t="str">
        <f>IF(Dateneingabe!G40="","",Dateneingabe!G40)</f>
        <v/>
      </c>
      <c r="F16" s="24" t="str">
        <f>IF(Dateneingabe!H40="","",Dateneingabe!H40)</f>
        <v/>
      </c>
      <c r="G16" s="25" t="str">
        <f>IF(Dateneingabe!I40="","",Dateneingabe!I40)</f>
        <v/>
      </c>
      <c r="H16" s="141"/>
      <c r="I16" s="135"/>
      <c r="J16" s="135"/>
      <c r="K16" s="135"/>
      <c r="L16" s="135"/>
      <c r="M16" s="135"/>
      <c r="N16" s="135"/>
      <c r="O16" s="135"/>
      <c r="P16" s="135"/>
      <c r="Q16" s="135"/>
      <c r="R16" s="136"/>
      <c r="S16" s="26">
        <f t="shared" si="0"/>
        <v>0</v>
      </c>
      <c r="T16" s="26" t="str">
        <f t="shared" si="1"/>
        <v/>
      </c>
      <c r="U16" s="145"/>
    </row>
    <row r="17" spans="1:21" ht="29.1" customHeight="1">
      <c r="A17" s="21" t="str">
        <f>IF(Dateneingabe!A41="","",Dateneingabe!A41)</f>
        <v/>
      </c>
      <c r="B17" s="21" t="str">
        <f>IF(Dateneingabe!B41="","",Dateneingabe!B41)</f>
        <v/>
      </c>
      <c r="C17" s="22" t="str">
        <f>IF(Dateneingabe!E41="","",Dateneingabe!E41)</f>
        <v/>
      </c>
      <c r="D17" s="23" t="str">
        <f>IF(Dateneingabe!F41="","",Dateneingabe!F41)</f>
        <v/>
      </c>
      <c r="E17" s="23" t="str">
        <f>IF(Dateneingabe!G41="","",Dateneingabe!G41)</f>
        <v/>
      </c>
      <c r="F17" s="24" t="str">
        <f>IF(Dateneingabe!H41="","",Dateneingabe!H41)</f>
        <v/>
      </c>
      <c r="G17" s="25" t="str">
        <f>IF(Dateneingabe!I41="","",Dateneingabe!I41)</f>
        <v/>
      </c>
      <c r="H17" s="141"/>
      <c r="I17" s="135"/>
      <c r="J17" s="135"/>
      <c r="K17" s="135"/>
      <c r="L17" s="135"/>
      <c r="M17" s="135"/>
      <c r="N17" s="135"/>
      <c r="O17" s="135"/>
      <c r="P17" s="135"/>
      <c r="Q17" s="135"/>
      <c r="R17" s="136"/>
      <c r="S17" s="26">
        <f t="shared" si="0"/>
        <v>0</v>
      </c>
      <c r="T17" s="26" t="str">
        <f t="shared" si="1"/>
        <v/>
      </c>
      <c r="U17" s="145"/>
    </row>
    <row r="18" spans="1:21" ht="29.1" customHeight="1">
      <c r="A18" s="21" t="str">
        <f>IF(Dateneingabe!A42="","",Dateneingabe!A42)</f>
        <v/>
      </c>
      <c r="B18" s="21" t="str">
        <f>IF(Dateneingabe!B42="","",Dateneingabe!B42)</f>
        <v/>
      </c>
      <c r="C18" s="22" t="str">
        <f>IF(Dateneingabe!E42="","",Dateneingabe!E42)</f>
        <v/>
      </c>
      <c r="D18" s="23" t="str">
        <f>IF(Dateneingabe!F42="","",Dateneingabe!F42)</f>
        <v/>
      </c>
      <c r="E18" s="23" t="str">
        <f>IF(Dateneingabe!G42="","",Dateneingabe!G42)</f>
        <v/>
      </c>
      <c r="F18" s="24" t="str">
        <f>IF(Dateneingabe!H42="","",Dateneingabe!H42)</f>
        <v/>
      </c>
      <c r="G18" s="25" t="str">
        <f>IF(Dateneingabe!I42="","",Dateneingabe!I42)</f>
        <v/>
      </c>
      <c r="H18" s="142"/>
      <c r="I18" s="135"/>
      <c r="J18" s="135"/>
      <c r="K18" s="135"/>
      <c r="L18" s="135"/>
      <c r="M18" s="135"/>
      <c r="N18" s="135"/>
      <c r="O18" s="135"/>
      <c r="P18" s="135"/>
      <c r="Q18" s="135"/>
      <c r="R18" s="137"/>
      <c r="S18" s="26">
        <f t="shared" si="0"/>
        <v>0</v>
      </c>
      <c r="T18" s="26" t="str">
        <f t="shared" si="1"/>
        <v/>
      </c>
      <c r="U18" s="145"/>
    </row>
    <row r="19" spans="1:21" ht="29.1" customHeight="1">
      <c r="A19" s="21" t="str">
        <f>IF(Dateneingabe!A43="","",Dateneingabe!A43)</f>
        <v/>
      </c>
      <c r="B19" s="21" t="str">
        <f>IF(Dateneingabe!B43="","",Dateneingabe!B43)</f>
        <v/>
      </c>
      <c r="C19" s="22" t="str">
        <f>IF(Dateneingabe!E43="","",Dateneingabe!E43)</f>
        <v/>
      </c>
      <c r="D19" s="23" t="str">
        <f>IF(Dateneingabe!F43="","",Dateneingabe!F43)</f>
        <v/>
      </c>
      <c r="E19" s="23" t="str">
        <f>IF(Dateneingabe!G43="","",Dateneingabe!G43)</f>
        <v/>
      </c>
      <c r="F19" s="24" t="str">
        <f>IF(Dateneingabe!H43="","",Dateneingabe!H43)</f>
        <v/>
      </c>
      <c r="G19" s="25" t="str">
        <f>IF(Dateneingabe!I43="","",Dateneingabe!I43)</f>
        <v/>
      </c>
      <c r="H19" s="142"/>
      <c r="I19" s="135"/>
      <c r="J19" s="135"/>
      <c r="K19" s="135"/>
      <c r="L19" s="135"/>
      <c r="M19" s="135"/>
      <c r="N19" s="135"/>
      <c r="O19" s="135"/>
      <c r="P19" s="135"/>
      <c r="Q19" s="135"/>
      <c r="R19" s="137"/>
      <c r="S19" s="26">
        <f t="shared" si="0"/>
        <v>0</v>
      </c>
      <c r="T19" s="26" t="str">
        <f t="shared" si="1"/>
        <v/>
      </c>
      <c r="U19" s="145"/>
    </row>
    <row r="20" spans="1:21" ht="29.1" customHeight="1">
      <c r="A20" s="21" t="str">
        <f>IF(Dateneingabe!A44="","",Dateneingabe!A44)</f>
        <v/>
      </c>
      <c r="B20" s="21" t="str">
        <f>IF(Dateneingabe!B44="","",Dateneingabe!B44)</f>
        <v/>
      </c>
      <c r="C20" s="22" t="str">
        <f>IF(Dateneingabe!E44="","",Dateneingabe!E44)</f>
        <v/>
      </c>
      <c r="D20" s="23" t="str">
        <f>IF(Dateneingabe!F44="","",Dateneingabe!F44)</f>
        <v/>
      </c>
      <c r="E20" s="23" t="str">
        <f>IF(Dateneingabe!G44="","",Dateneingabe!G44)</f>
        <v/>
      </c>
      <c r="F20" s="24" t="str">
        <f>IF(Dateneingabe!H44="","",Dateneingabe!H44)</f>
        <v/>
      </c>
      <c r="G20" s="25" t="str">
        <f>IF(Dateneingabe!I44="","",Dateneingabe!I44)</f>
        <v/>
      </c>
      <c r="H20" s="142"/>
      <c r="I20" s="135"/>
      <c r="J20" s="135"/>
      <c r="K20" s="135"/>
      <c r="L20" s="135"/>
      <c r="M20" s="135"/>
      <c r="N20" s="135"/>
      <c r="O20" s="135"/>
      <c r="P20" s="135"/>
      <c r="Q20" s="135"/>
      <c r="R20" s="137"/>
      <c r="S20" s="26">
        <f t="shared" si="0"/>
        <v>0</v>
      </c>
      <c r="T20" s="26" t="str">
        <f t="shared" si="1"/>
        <v/>
      </c>
      <c r="U20" s="145"/>
    </row>
    <row r="21" spans="1:21" ht="29.1" customHeight="1">
      <c r="A21" s="21" t="str">
        <f>IF(Dateneingabe!A45="","",Dateneingabe!A45)</f>
        <v/>
      </c>
      <c r="B21" s="21" t="str">
        <f>IF(Dateneingabe!B45="","",Dateneingabe!B45)</f>
        <v/>
      </c>
      <c r="C21" s="22" t="str">
        <f>IF(Dateneingabe!E45="","",Dateneingabe!E45)</f>
        <v/>
      </c>
      <c r="D21" s="23" t="str">
        <f>IF(Dateneingabe!F45="","",Dateneingabe!F45)</f>
        <v/>
      </c>
      <c r="E21" s="23" t="str">
        <f>IF(Dateneingabe!G45="","",Dateneingabe!G45)</f>
        <v/>
      </c>
      <c r="F21" s="24" t="str">
        <f>IF(Dateneingabe!H45="","",Dateneingabe!H45)</f>
        <v/>
      </c>
      <c r="G21" s="25" t="str">
        <f>IF(Dateneingabe!I45="","",Dateneingabe!I45)</f>
        <v/>
      </c>
      <c r="H21" s="142"/>
      <c r="I21" s="135"/>
      <c r="J21" s="135"/>
      <c r="K21" s="135"/>
      <c r="L21" s="135"/>
      <c r="M21" s="135"/>
      <c r="N21" s="135"/>
      <c r="O21" s="135"/>
      <c r="P21" s="135"/>
      <c r="Q21" s="135"/>
      <c r="R21" s="137"/>
      <c r="S21" s="26">
        <f t="shared" si="0"/>
        <v>0</v>
      </c>
      <c r="T21" s="26" t="str">
        <f t="shared" si="1"/>
        <v/>
      </c>
      <c r="U21" s="145"/>
    </row>
    <row r="22" spans="1:21" ht="29.1" customHeight="1">
      <c r="A22" s="21" t="str">
        <f>IF(Dateneingabe!A46="","",Dateneingabe!A46)</f>
        <v/>
      </c>
      <c r="B22" s="21" t="str">
        <f>IF(Dateneingabe!B46="","",Dateneingabe!B46)</f>
        <v/>
      </c>
      <c r="C22" s="22" t="str">
        <f>IF(Dateneingabe!E46="","",Dateneingabe!E46)</f>
        <v/>
      </c>
      <c r="D22" s="23" t="str">
        <f>IF(Dateneingabe!F46="","",Dateneingabe!F46)</f>
        <v/>
      </c>
      <c r="E22" s="23" t="str">
        <f>IF(Dateneingabe!G46="","",Dateneingabe!G46)</f>
        <v/>
      </c>
      <c r="F22" s="24" t="str">
        <f>IF(Dateneingabe!H46="","",Dateneingabe!H46)</f>
        <v/>
      </c>
      <c r="G22" s="25" t="str">
        <f>IF(Dateneingabe!I46="","",Dateneingabe!I46)</f>
        <v/>
      </c>
      <c r="H22" s="142"/>
      <c r="I22" s="135"/>
      <c r="J22" s="135"/>
      <c r="K22" s="135"/>
      <c r="L22" s="135"/>
      <c r="M22" s="135"/>
      <c r="N22" s="135"/>
      <c r="O22" s="135"/>
      <c r="P22" s="135"/>
      <c r="Q22" s="135"/>
      <c r="R22" s="137"/>
      <c r="S22" s="26">
        <f t="shared" si="0"/>
        <v>0</v>
      </c>
      <c r="T22" s="26" t="str">
        <f t="shared" si="1"/>
        <v/>
      </c>
      <c r="U22" s="145"/>
    </row>
    <row r="23" spans="1:21" ht="29.1" customHeight="1">
      <c r="A23" s="21" t="str">
        <f>IF(Dateneingabe!A47="","",Dateneingabe!A47)</f>
        <v/>
      </c>
      <c r="B23" s="21" t="str">
        <f>IF(Dateneingabe!B47="","",Dateneingabe!B47)</f>
        <v/>
      </c>
      <c r="C23" s="22" t="str">
        <f>IF(Dateneingabe!E47="","",Dateneingabe!E47)</f>
        <v/>
      </c>
      <c r="D23" s="23" t="str">
        <f>IF(Dateneingabe!F47="","",Dateneingabe!F47)</f>
        <v/>
      </c>
      <c r="E23" s="23" t="str">
        <f>IF(Dateneingabe!G47="","",Dateneingabe!G47)</f>
        <v/>
      </c>
      <c r="F23" s="24" t="str">
        <f>IF(Dateneingabe!H47="","",Dateneingabe!H47)</f>
        <v/>
      </c>
      <c r="G23" s="25" t="str">
        <f>IF(Dateneingabe!I47="","",Dateneingabe!I47)</f>
        <v/>
      </c>
      <c r="H23" s="142"/>
      <c r="I23" s="135"/>
      <c r="J23" s="135"/>
      <c r="K23" s="135"/>
      <c r="L23" s="135"/>
      <c r="M23" s="135"/>
      <c r="N23" s="135"/>
      <c r="O23" s="135"/>
      <c r="P23" s="135"/>
      <c r="Q23" s="135"/>
      <c r="R23" s="137"/>
      <c r="S23" s="26">
        <f t="shared" si="0"/>
        <v>0</v>
      </c>
      <c r="T23" s="26" t="str">
        <f t="shared" si="1"/>
        <v/>
      </c>
      <c r="U23" s="145"/>
    </row>
    <row r="24" spans="1:21" ht="29.1" customHeight="1">
      <c r="A24" s="21" t="str">
        <f>IF(Dateneingabe!A48="","",Dateneingabe!A48)</f>
        <v/>
      </c>
      <c r="B24" s="21" t="str">
        <f>IF(Dateneingabe!B48="","",Dateneingabe!B48)</f>
        <v/>
      </c>
      <c r="C24" s="22" t="str">
        <f>IF(Dateneingabe!E48="","",Dateneingabe!E48)</f>
        <v/>
      </c>
      <c r="D24" s="23" t="str">
        <f>IF(Dateneingabe!F48="","",Dateneingabe!F48)</f>
        <v/>
      </c>
      <c r="E24" s="23" t="str">
        <f>IF(Dateneingabe!G48="","",Dateneingabe!G48)</f>
        <v/>
      </c>
      <c r="F24" s="24" t="str">
        <f>IF(Dateneingabe!H48="","",Dateneingabe!H48)</f>
        <v/>
      </c>
      <c r="G24" s="25" t="str">
        <f>IF(Dateneingabe!I48="","",Dateneingabe!I48)</f>
        <v/>
      </c>
      <c r="H24" s="142"/>
      <c r="I24" s="135"/>
      <c r="J24" s="135"/>
      <c r="K24" s="135"/>
      <c r="L24" s="135"/>
      <c r="M24" s="135"/>
      <c r="N24" s="135"/>
      <c r="O24" s="135"/>
      <c r="P24" s="135"/>
      <c r="Q24" s="135"/>
      <c r="R24" s="137"/>
      <c r="S24" s="26">
        <f t="shared" si="0"/>
        <v>0</v>
      </c>
      <c r="T24" s="26" t="str">
        <f t="shared" si="1"/>
        <v/>
      </c>
      <c r="U24" s="145"/>
    </row>
    <row r="25" spans="1:21" ht="29.1" customHeight="1">
      <c r="A25" s="28" t="str">
        <f>IF(Dateneingabe!A49="","",Dateneingabe!A49)</f>
        <v/>
      </c>
      <c r="B25" s="28" t="str">
        <f>IF(Dateneingabe!B49="","",Dateneingabe!B49)</f>
        <v/>
      </c>
      <c r="C25" s="29" t="str">
        <f>IF(Dateneingabe!E49="","",Dateneingabe!E49)</f>
        <v/>
      </c>
      <c r="D25" s="30" t="str">
        <f>IF(Dateneingabe!F49="","",Dateneingabe!F49)</f>
        <v/>
      </c>
      <c r="E25" s="30" t="str">
        <f>IF(Dateneingabe!G49="","",Dateneingabe!G49)</f>
        <v/>
      </c>
      <c r="F25" s="31" t="str">
        <f>IF(Dateneingabe!H49="","",Dateneingabe!H49)</f>
        <v/>
      </c>
      <c r="G25" s="32" t="str">
        <f>IF(Dateneingabe!I49="","",Dateneingabe!I49)</f>
        <v/>
      </c>
      <c r="H25" s="143"/>
      <c r="I25" s="138"/>
      <c r="J25" s="138"/>
      <c r="K25" s="138"/>
      <c r="L25" s="138"/>
      <c r="M25" s="138"/>
      <c r="N25" s="138"/>
      <c r="O25" s="138"/>
      <c r="P25" s="138"/>
      <c r="Q25" s="138"/>
      <c r="R25" s="139"/>
      <c r="S25" s="34">
        <f t="shared" si="0"/>
        <v>0</v>
      </c>
      <c r="T25" s="34" t="str">
        <f t="shared" si="1"/>
        <v/>
      </c>
      <c r="U25" s="146"/>
    </row>
    <row r="26" spans="1:21">
      <c r="A26" s="3" t="str">
        <f>'Hinweise - bitte beachten!!!'!A1:A1&amp;" - "&amp;'Hinweise - bitte beachten!!!'!A2:A2</f>
        <v>HSVRM Obedience Auswertung - Version 2013 v4.2 - erstellt von Sören Marquardt für den Hundesportverband Rhein-Main (HSVRM)</v>
      </c>
    </row>
    <row r="27" spans="1:21">
      <c r="H27" s="7">
        <f>IF(H8="",0,H8)</f>
        <v>6.5</v>
      </c>
      <c r="I27" s="7">
        <f t="shared" ref="I27:R27" si="2">IF(I8="",0,I8)</f>
        <v>10</v>
      </c>
      <c r="J27" s="7">
        <f t="shared" si="2"/>
        <v>10</v>
      </c>
      <c r="K27" s="7">
        <f t="shared" si="2"/>
        <v>10</v>
      </c>
      <c r="L27" s="7">
        <f t="shared" si="2"/>
        <v>9</v>
      </c>
      <c r="M27" s="7">
        <f t="shared" si="2"/>
        <v>9.5</v>
      </c>
      <c r="N27" s="7">
        <f t="shared" si="2"/>
        <v>10</v>
      </c>
      <c r="O27" s="7">
        <f t="shared" si="2"/>
        <v>10</v>
      </c>
      <c r="P27" s="7">
        <f t="shared" si="2"/>
        <v>9.5</v>
      </c>
      <c r="Q27" s="7">
        <f t="shared" si="2"/>
        <v>10</v>
      </c>
      <c r="R27" s="7">
        <f t="shared" si="2"/>
        <v>0</v>
      </c>
      <c r="S27" s="7">
        <f t="shared" ref="S27:S44" si="3">SUM(H27*$H$6+I27*$I$6+J27*$J$6+K27*$K$6+L27*$L$6+M27*$M$6+N27*$N$6+O27*$O$6+P27*$P$6+Q27*$Q$6)</f>
        <v>263.5</v>
      </c>
    </row>
    <row r="28" spans="1:21">
      <c r="A28" s="159">
        <f>'Übersicht Übungen'!H21</f>
        <v>224</v>
      </c>
      <c r="B28" s="159">
        <f>'Übersicht Übungen'!I21</f>
        <v>280</v>
      </c>
      <c r="C28" s="91" t="s">
        <v>26</v>
      </c>
      <c r="H28" s="7">
        <f t="shared" ref="H28:R43" si="4">IF(H9="",0,H9)</f>
        <v>0</v>
      </c>
      <c r="I28" s="7">
        <f t="shared" si="4"/>
        <v>0</v>
      </c>
      <c r="J28" s="7">
        <f t="shared" si="4"/>
        <v>0</v>
      </c>
      <c r="K28" s="7">
        <f t="shared" si="4"/>
        <v>0</v>
      </c>
      <c r="L28" s="7">
        <f t="shared" si="4"/>
        <v>0</v>
      </c>
      <c r="M28" s="7">
        <f t="shared" si="4"/>
        <v>0</v>
      </c>
      <c r="N28" s="7">
        <f t="shared" si="4"/>
        <v>0</v>
      </c>
      <c r="O28" s="7">
        <f t="shared" si="4"/>
        <v>0</v>
      </c>
      <c r="P28" s="7">
        <f t="shared" si="4"/>
        <v>0</v>
      </c>
      <c r="Q28" s="7">
        <f t="shared" si="4"/>
        <v>0</v>
      </c>
      <c r="R28" s="7">
        <f t="shared" si="4"/>
        <v>0</v>
      </c>
      <c r="S28" s="7">
        <f t="shared" si="3"/>
        <v>0</v>
      </c>
    </row>
    <row r="29" spans="1:21">
      <c r="A29" s="159">
        <f>'Übersicht Übungen'!H22</f>
        <v>196</v>
      </c>
      <c r="B29" s="159">
        <f>'Übersicht Übungen'!I22</f>
        <v>223.5</v>
      </c>
      <c r="C29" s="101">
        <v>0</v>
      </c>
      <c r="H29" s="7">
        <f t="shared" si="4"/>
        <v>0</v>
      </c>
      <c r="I29" s="7">
        <f t="shared" si="4"/>
        <v>0</v>
      </c>
      <c r="J29" s="7">
        <f t="shared" si="4"/>
        <v>0</v>
      </c>
      <c r="K29" s="7">
        <f t="shared" si="4"/>
        <v>0</v>
      </c>
      <c r="L29" s="7">
        <f t="shared" si="4"/>
        <v>0</v>
      </c>
      <c r="M29" s="7">
        <f t="shared" si="4"/>
        <v>0</v>
      </c>
      <c r="N29" s="7">
        <f t="shared" si="4"/>
        <v>0</v>
      </c>
      <c r="O29" s="7">
        <f t="shared" si="4"/>
        <v>0</v>
      </c>
      <c r="P29" s="7">
        <f t="shared" si="4"/>
        <v>0</v>
      </c>
      <c r="Q29" s="7">
        <f t="shared" si="4"/>
        <v>0</v>
      </c>
      <c r="R29" s="7">
        <f t="shared" si="4"/>
        <v>0</v>
      </c>
      <c r="S29" s="7">
        <f t="shared" si="3"/>
        <v>0</v>
      </c>
    </row>
    <row r="30" spans="1:21">
      <c r="A30" s="159">
        <f>'Übersicht Übungen'!H23</f>
        <v>140</v>
      </c>
      <c r="B30" s="159">
        <f>'Übersicht Übungen'!I23</f>
        <v>195.5</v>
      </c>
      <c r="C30" s="101">
        <v>5</v>
      </c>
      <c r="H30" s="7">
        <f t="shared" si="4"/>
        <v>0</v>
      </c>
      <c r="I30" s="7">
        <f t="shared" si="4"/>
        <v>0</v>
      </c>
      <c r="J30" s="7">
        <f t="shared" si="4"/>
        <v>0</v>
      </c>
      <c r="K30" s="7">
        <f t="shared" si="4"/>
        <v>0</v>
      </c>
      <c r="L30" s="7">
        <f t="shared" si="4"/>
        <v>0</v>
      </c>
      <c r="M30" s="7">
        <f t="shared" si="4"/>
        <v>0</v>
      </c>
      <c r="N30" s="7">
        <f t="shared" si="4"/>
        <v>0</v>
      </c>
      <c r="O30" s="7">
        <f t="shared" si="4"/>
        <v>0</v>
      </c>
      <c r="P30" s="7">
        <f t="shared" si="4"/>
        <v>0</v>
      </c>
      <c r="Q30" s="7">
        <f t="shared" si="4"/>
        <v>0</v>
      </c>
      <c r="R30" s="7">
        <f t="shared" si="4"/>
        <v>0</v>
      </c>
      <c r="S30" s="7">
        <f t="shared" si="3"/>
        <v>0</v>
      </c>
    </row>
    <row r="31" spans="1:21">
      <c r="A31" s="159">
        <f>'Übersicht Übungen'!H24</f>
        <v>0</v>
      </c>
      <c r="B31" s="159">
        <f>'Übersicht Übungen'!I24</f>
        <v>139.5</v>
      </c>
      <c r="C31" s="102">
        <v>5.5</v>
      </c>
      <c r="H31" s="7">
        <f t="shared" si="4"/>
        <v>0</v>
      </c>
      <c r="I31" s="7">
        <f t="shared" si="4"/>
        <v>0</v>
      </c>
      <c r="J31" s="7">
        <f t="shared" si="4"/>
        <v>0</v>
      </c>
      <c r="K31" s="7">
        <f t="shared" si="4"/>
        <v>0</v>
      </c>
      <c r="L31" s="7">
        <f t="shared" si="4"/>
        <v>0</v>
      </c>
      <c r="M31" s="7">
        <f t="shared" si="4"/>
        <v>0</v>
      </c>
      <c r="N31" s="7">
        <f t="shared" si="4"/>
        <v>0</v>
      </c>
      <c r="O31" s="7">
        <f t="shared" si="4"/>
        <v>0</v>
      </c>
      <c r="P31" s="7">
        <f t="shared" si="4"/>
        <v>0</v>
      </c>
      <c r="Q31" s="7">
        <f t="shared" si="4"/>
        <v>0</v>
      </c>
      <c r="R31" s="7">
        <f t="shared" si="4"/>
        <v>0</v>
      </c>
      <c r="S31" s="7">
        <f t="shared" si="3"/>
        <v>0</v>
      </c>
    </row>
    <row r="32" spans="1:21">
      <c r="C32" s="102">
        <v>6</v>
      </c>
      <c r="H32" s="7">
        <f t="shared" si="4"/>
        <v>0</v>
      </c>
      <c r="I32" s="7">
        <f t="shared" si="4"/>
        <v>0</v>
      </c>
      <c r="J32" s="7">
        <f t="shared" si="4"/>
        <v>0</v>
      </c>
      <c r="K32" s="7">
        <f t="shared" si="4"/>
        <v>0</v>
      </c>
      <c r="L32" s="7">
        <f t="shared" si="4"/>
        <v>0</v>
      </c>
      <c r="M32" s="7">
        <f t="shared" si="4"/>
        <v>0</v>
      </c>
      <c r="N32" s="7">
        <f t="shared" si="4"/>
        <v>0</v>
      </c>
      <c r="O32" s="7">
        <f t="shared" si="4"/>
        <v>0</v>
      </c>
      <c r="P32" s="7">
        <f t="shared" si="4"/>
        <v>0</v>
      </c>
      <c r="Q32" s="7">
        <f t="shared" si="4"/>
        <v>0</v>
      </c>
      <c r="R32" s="7">
        <f t="shared" si="4"/>
        <v>0</v>
      </c>
      <c r="S32" s="7">
        <f t="shared" si="3"/>
        <v>0</v>
      </c>
    </row>
    <row r="33" spans="3:19">
      <c r="C33" s="102">
        <v>6.5</v>
      </c>
      <c r="H33" s="7">
        <f t="shared" si="4"/>
        <v>0</v>
      </c>
      <c r="I33" s="7">
        <f t="shared" si="4"/>
        <v>0</v>
      </c>
      <c r="J33" s="7">
        <f t="shared" si="4"/>
        <v>0</v>
      </c>
      <c r="K33" s="7">
        <f t="shared" si="4"/>
        <v>0</v>
      </c>
      <c r="L33" s="7">
        <f t="shared" si="4"/>
        <v>0</v>
      </c>
      <c r="M33" s="7">
        <f t="shared" si="4"/>
        <v>0</v>
      </c>
      <c r="N33" s="7">
        <f t="shared" si="4"/>
        <v>0</v>
      </c>
      <c r="O33" s="7">
        <f t="shared" si="4"/>
        <v>0</v>
      </c>
      <c r="P33" s="7">
        <f t="shared" si="4"/>
        <v>0</v>
      </c>
      <c r="Q33" s="7">
        <f t="shared" si="4"/>
        <v>0</v>
      </c>
      <c r="R33" s="7">
        <f t="shared" si="4"/>
        <v>0</v>
      </c>
      <c r="S33" s="7">
        <f t="shared" si="3"/>
        <v>0</v>
      </c>
    </row>
    <row r="34" spans="3:19">
      <c r="C34" s="102">
        <v>7</v>
      </c>
      <c r="H34" s="7">
        <f t="shared" si="4"/>
        <v>0</v>
      </c>
      <c r="I34" s="7">
        <f t="shared" si="4"/>
        <v>0</v>
      </c>
      <c r="J34" s="7">
        <f t="shared" si="4"/>
        <v>0</v>
      </c>
      <c r="K34" s="7">
        <f t="shared" si="4"/>
        <v>0</v>
      </c>
      <c r="L34" s="7">
        <f t="shared" si="4"/>
        <v>0</v>
      </c>
      <c r="M34" s="7">
        <f t="shared" si="4"/>
        <v>0</v>
      </c>
      <c r="N34" s="7">
        <f t="shared" si="4"/>
        <v>0</v>
      </c>
      <c r="O34" s="7">
        <f t="shared" si="4"/>
        <v>0</v>
      </c>
      <c r="P34" s="7">
        <f t="shared" si="4"/>
        <v>0</v>
      </c>
      <c r="Q34" s="7">
        <f t="shared" si="4"/>
        <v>0</v>
      </c>
      <c r="R34" s="7">
        <f t="shared" si="4"/>
        <v>0</v>
      </c>
      <c r="S34" s="7">
        <f t="shared" si="3"/>
        <v>0</v>
      </c>
    </row>
    <row r="35" spans="3:19">
      <c r="C35" s="102">
        <v>7.5</v>
      </c>
      <c r="H35" s="7">
        <f t="shared" si="4"/>
        <v>0</v>
      </c>
      <c r="I35" s="7">
        <f t="shared" si="4"/>
        <v>0</v>
      </c>
      <c r="J35" s="7">
        <f t="shared" si="4"/>
        <v>0</v>
      </c>
      <c r="K35" s="7">
        <f t="shared" si="4"/>
        <v>0</v>
      </c>
      <c r="L35" s="7">
        <f t="shared" si="4"/>
        <v>0</v>
      </c>
      <c r="M35" s="7">
        <f t="shared" si="4"/>
        <v>0</v>
      </c>
      <c r="N35" s="7">
        <f t="shared" si="4"/>
        <v>0</v>
      </c>
      <c r="O35" s="7">
        <f t="shared" si="4"/>
        <v>0</v>
      </c>
      <c r="P35" s="7">
        <f t="shared" si="4"/>
        <v>0</v>
      </c>
      <c r="Q35" s="7">
        <f t="shared" si="4"/>
        <v>0</v>
      </c>
      <c r="R35" s="7">
        <f t="shared" si="4"/>
        <v>0</v>
      </c>
      <c r="S35" s="7">
        <f t="shared" si="3"/>
        <v>0</v>
      </c>
    </row>
    <row r="36" spans="3:19">
      <c r="C36" s="102">
        <v>8</v>
      </c>
      <c r="H36" s="7">
        <f t="shared" si="4"/>
        <v>0</v>
      </c>
      <c r="I36" s="7">
        <f t="shared" si="4"/>
        <v>0</v>
      </c>
      <c r="J36" s="7">
        <f t="shared" si="4"/>
        <v>0</v>
      </c>
      <c r="K36" s="7">
        <f t="shared" si="4"/>
        <v>0</v>
      </c>
      <c r="L36" s="7">
        <f t="shared" si="4"/>
        <v>0</v>
      </c>
      <c r="M36" s="7">
        <f t="shared" si="4"/>
        <v>0</v>
      </c>
      <c r="N36" s="7">
        <f t="shared" si="4"/>
        <v>0</v>
      </c>
      <c r="O36" s="7">
        <f t="shared" si="4"/>
        <v>0</v>
      </c>
      <c r="P36" s="7">
        <f t="shared" si="4"/>
        <v>0</v>
      </c>
      <c r="Q36" s="7">
        <f t="shared" si="4"/>
        <v>0</v>
      </c>
      <c r="R36" s="7">
        <f t="shared" si="4"/>
        <v>0</v>
      </c>
      <c r="S36" s="7">
        <f t="shared" si="3"/>
        <v>0</v>
      </c>
    </row>
    <row r="37" spans="3:19">
      <c r="C37" s="102">
        <v>8.5</v>
      </c>
      <c r="H37" s="7">
        <f t="shared" si="4"/>
        <v>0</v>
      </c>
      <c r="I37" s="7">
        <f t="shared" si="4"/>
        <v>0</v>
      </c>
      <c r="J37" s="7">
        <f t="shared" si="4"/>
        <v>0</v>
      </c>
      <c r="K37" s="7">
        <f t="shared" si="4"/>
        <v>0</v>
      </c>
      <c r="L37" s="7">
        <f t="shared" si="4"/>
        <v>0</v>
      </c>
      <c r="M37" s="7">
        <f t="shared" si="4"/>
        <v>0</v>
      </c>
      <c r="N37" s="7">
        <f t="shared" si="4"/>
        <v>0</v>
      </c>
      <c r="O37" s="7">
        <f t="shared" si="4"/>
        <v>0</v>
      </c>
      <c r="P37" s="7">
        <f t="shared" si="4"/>
        <v>0</v>
      </c>
      <c r="Q37" s="7">
        <f t="shared" si="4"/>
        <v>0</v>
      </c>
      <c r="R37" s="7">
        <f t="shared" si="4"/>
        <v>0</v>
      </c>
      <c r="S37" s="7">
        <f t="shared" si="3"/>
        <v>0</v>
      </c>
    </row>
    <row r="38" spans="3:19">
      <c r="C38" s="102">
        <v>9</v>
      </c>
      <c r="H38" s="7">
        <f t="shared" si="4"/>
        <v>0</v>
      </c>
      <c r="I38" s="7">
        <f t="shared" si="4"/>
        <v>0</v>
      </c>
      <c r="J38" s="7">
        <f t="shared" si="4"/>
        <v>0</v>
      </c>
      <c r="K38" s="7">
        <f t="shared" si="4"/>
        <v>0</v>
      </c>
      <c r="L38" s="7">
        <f t="shared" si="4"/>
        <v>0</v>
      </c>
      <c r="M38" s="7">
        <f t="shared" si="4"/>
        <v>0</v>
      </c>
      <c r="N38" s="7">
        <f t="shared" si="4"/>
        <v>0</v>
      </c>
      <c r="O38" s="7">
        <f t="shared" si="4"/>
        <v>0</v>
      </c>
      <c r="P38" s="7">
        <f t="shared" si="4"/>
        <v>0</v>
      </c>
      <c r="Q38" s="7">
        <f t="shared" si="4"/>
        <v>0</v>
      </c>
      <c r="R38" s="7">
        <f t="shared" si="4"/>
        <v>0</v>
      </c>
      <c r="S38" s="7">
        <f t="shared" si="3"/>
        <v>0</v>
      </c>
    </row>
    <row r="39" spans="3:19">
      <c r="C39" s="102">
        <v>9.5</v>
      </c>
      <c r="H39" s="7">
        <f t="shared" si="4"/>
        <v>0</v>
      </c>
      <c r="I39" s="7">
        <f t="shared" si="4"/>
        <v>0</v>
      </c>
      <c r="J39" s="7">
        <f t="shared" si="4"/>
        <v>0</v>
      </c>
      <c r="K39" s="7">
        <f t="shared" si="4"/>
        <v>0</v>
      </c>
      <c r="L39" s="7">
        <f t="shared" si="4"/>
        <v>0</v>
      </c>
      <c r="M39" s="7">
        <f t="shared" si="4"/>
        <v>0</v>
      </c>
      <c r="N39" s="7">
        <f t="shared" si="4"/>
        <v>0</v>
      </c>
      <c r="O39" s="7">
        <f t="shared" si="4"/>
        <v>0</v>
      </c>
      <c r="P39" s="7">
        <f t="shared" si="4"/>
        <v>0</v>
      </c>
      <c r="Q39" s="7">
        <f t="shared" si="4"/>
        <v>0</v>
      </c>
      <c r="R39" s="7">
        <f t="shared" si="4"/>
        <v>0</v>
      </c>
      <c r="S39" s="7">
        <f t="shared" si="3"/>
        <v>0</v>
      </c>
    </row>
    <row r="40" spans="3:19">
      <c r="C40" s="103">
        <v>10</v>
      </c>
      <c r="H40" s="7">
        <f t="shared" si="4"/>
        <v>0</v>
      </c>
      <c r="I40" s="7">
        <f t="shared" si="4"/>
        <v>0</v>
      </c>
      <c r="J40" s="7">
        <f t="shared" si="4"/>
        <v>0</v>
      </c>
      <c r="K40" s="7">
        <f t="shared" si="4"/>
        <v>0</v>
      </c>
      <c r="L40" s="7">
        <f t="shared" si="4"/>
        <v>0</v>
      </c>
      <c r="M40" s="7">
        <f t="shared" si="4"/>
        <v>0</v>
      </c>
      <c r="N40" s="7">
        <f t="shared" si="4"/>
        <v>0</v>
      </c>
      <c r="O40" s="7">
        <f t="shared" si="4"/>
        <v>0</v>
      </c>
      <c r="P40" s="7">
        <f t="shared" si="4"/>
        <v>0</v>
      </c>
      <c r="Q40" s="7">
        <f t="shared" si="4"/>
        <v>0</v>
      </c>
      <c r="R40" s="7">
        <f t="shared" si="4"/>
        <v>0</v>
      </c>
      <c r="S40" s="7">
        <f t="shared" si="3"/>
        <v>0</v>
      </c>
    </row>
    <row r="41" spans="3:19">
      <c r="H41" s="7">
        <f t="shared" si="4"/>
        <v>0</v>
      </c>
      <c r="I41" s="7">
        <f t="shared" si="4"/>
        <v>0</v>
      </c>
      <c r="J41" s="7">
        <f t="shared" si="4"/>
        <v>0</v>
      </c>
      <c r="K41" s="7">
        <f t="shared" si="4"/>
        <v>0</v>
      </c>
      <c r="L41" s="7">
        <f t="shared" si="4"/>
        <v>0</v>
      </c>
      <c r="M41" s="7">
        <f t="shared" si="4"/>
        <v>0</v>
      </c>
      <c r="N41" s="7">
        <f t="shared" si="4"/>
        <v>0</v>
      </c>
      <c r="O41" s="7">
        <f t="shared" si="4"/>
        <v>0</v>
      </c>
      <c r="P41" s="7">
        <f t="shared" si="4"/>
        <v>0</v>
      </c>
      <c r="Q41" s="7">
        <f t="shared" si="4"/>
        <v>0</v>
      </c>
      <c r="R41" s="7">
        <f t="shared" si="4"/>
        <v>0</v>
      </c>
      <c r="S41" s="7">
        <f t="shared" si="3"/>
        <v>0</v>
      </c>
    </row>
    <row r="42" spans="3:19">
      <c r="H42" s="7">
        <f t="shared" si="4"/>
        <v>0</v>
      </c>
      <c r="I42" s="7">
        <f t="shared" si="4"/>
        <v>0</v>
      </c>
      <c r="J42" s="7">
        <f t="shared" si="4"/>
        <v>0</v>
      </c>
      <c r="K42" s="7">
        <f t="shared" si="4"/>
        <v>0</v>
      </c>
      <c r="L42" s="7">
        <f t="shared" si="4"/>
        <v>0</v>
      </c>
      <c r="M42" s="7">
        <f t="shared" si="4"/>
        <v>0</v>
      </c>
      <c r="N42" s="7">
        <f t="shared" si="4"/>
        <v>0</v>
      </c>
      <c r="O42" s="7">
        <f t="shared" si="4"/>
        <v>0</v>
      </c>
      <c r="P42" s="7">
        <f t="shared" si="4"/>
        <v>0</v>
      </c>
      <c r="Q42" s="7">
        <f t="shared" si="4"/>
        <v>0</v>
      </c>
      <c r="R42" s="7">
        <f t="shared" si="4"/>
        <v>0</v>
      </c>
      <c r="S42" s="7">
        <f t="shared" si="3"/>
        <v>0</v>
      </c>
    </row>
    <row r="43" spans="3:19">
      <c r="H43" s="7">
        <f t="shared" si="4"/>
        <v>0</v>
      </c>
      <c r="I43" s="7">
        <f t="shared" si="4"/>
        <v>0</v>
      </c>
      <c r="J43" s="7">
        <f t="shared" si="4"/>
        <v>0</v>
      </c>
      <c r="K43" s="7">
        <f t="shared" si="4"/>
        <v>0</v>
      </c>
      <c r="L43" s="7">
        <f t="shared" si="4"/>
        <v>0</v>
      </c>
      <c r="M43" s="7">
        <f t="shared" si="4"/>
        <v>0</v>
      </c>
      <c r="N43" s="7">
        <f t="shared" si="4"/>
        <v>0</v>
      </c>
      <c r="O43" s="7">
        <f t="shared" si="4"/>
        <v>0</v>
      </c>
      <c r="P43" s="7">
        <f t="shared" si="4"/>
        <v>0</v>
      </c>
      <c r="Q43" s="7">
        <f t="shared" si="4"/>
        <v>0</v>
      </c>
      <c r="R43" s="7">
        <f t="shared" si="4"/>
        <v>0</v>
      </c>
      <c r="S43" s="7">
        <f t="shared" si="3"/>
        <v>0</v>
      </c>
    </row>
    <row r="44" spans="3:19">
      <c r="H44" s="7">
        <f t="shared" ref="H44:R44" si="5">IF(H25="",0,H25)</f>
        <v>0</v>
      </c>
      <c r="I44" s="7">
        <f t="shared" si="5"/>
        <v>0</v>
      </c>
      <c r="J44" s="7">
        <f t="shared" si="5"/>
        <v>0</v>
      </c>
      <c r="K44" s="7">
        <f t="shared" si="5"/>
        <v>0</v>
      </c>
      <c r="L44" s="7">
        <f t="shared" si="5"/>
        <v>0</v>
      </c>
      <c r="M44" s="7">
        <f t="shared" si="5"/>
        <v>0</v>
      </c>
      <c r="N44" s="7">
        <f t="shared" si="5"/>
        <v>0</v>
      </c>
      <c r="O44" s="7">
        <f t="shared" si="5"/>
        <v>0</v>
      </c>
      <c r="P44" s="7">
        <f t="shared" si="5"/>
        <v>0</v>
      </c>
      <c r="Q44" s="7">
        <f t="shared" si="5"/>
        <v>0</v>
      </c>
      <c r="R44" s="7">
        <f t="shared" si="5"/>
        <v>0</v>
      </c>
      <c r="S44" s="7">
        <f t="shared" si="3"/>
        <v>0</v>
      </c>
    </row>
  </sheetData>
  <sheetProtection password="C900" sheet="1" objects="1" scenarios="1"/>
  <mergeCells count="9">
    <mergeCell ref="H7:R7"/>
    <mergeCell ref="A4:F6"/>
    <mergeCell ref="A1:D1"/>
    <mergeCell ref="E1:N1"/>
    <mergeCell ref="O1:U1"/>
    <mergeCell ref="A2:C2"/>
    <mergeCell ref="D2:F2"/>
    <mergeCell ref="H2:P2"/>
    <mergeCell ref="S2:U2"/>
  </mergeCells>
  <phoneticPr fontId="0" type="noConversion"/>
  <conditionalFormatting sqref="S8:S25">
    <cfRule type="cellIs" dxfId="4" priority="1" stopIfTrue="1" operator="equal">
      <formula>0</formula>
    </cfRule>
  </conditionalFormatting>
  <dataValidations count="1">
    <dataValidation type="list" allowBlank="1" showDropDown="1" showInputMessage="1" showErrorMessage="1" errorTitle="Falsche Eingabe!" error="Bitte nur &quot;0&quot; oder Bewertungen von 5,0 - 10,0 eingeben!" promptTitle="Bewertung eingeben!" prompt="Bitte nur &quot;0&quot; oder Bewertungen von 5,0 - 10,0 eingeben!" sqref="H8:R25">
      <formula1>$C$29:$C$40</formula1>
    </dataValidation>
  </dataValidations>
  <printOptions horizontalCentered="1"/>
  <pageMargins left="0.59055118110236227" right="0.59055118110236227" top="0.59055118110236227" bottom="0.78740157480314965" header="0.19685039370078741" footer="0.39370078740157483"/>
  <pageSetup paperSize="9" scale="72" fitToHeight="0" orientation="landscape" r:id="rId1"/>
  <headerFooter alignWithMargins="0">
    <oddFooter>&amp;LVorlage: HSVRM / Sören Marquardt
&amp;D/&amp;T&amp;C&amp;F
&amp;A&amp;RSeite: 
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10">
    <pageSetUpPr fitToPage="1"/>
  </sheetPr>
  <dimension ref="A1:U44"/>
  <sheetViews>
    <sheetView showGridLines="0" zoomScale="90" zoomScaleNormal="90" workbookViewId="0">
      <pane xSplit="7" ySplit="7" topLeftCell="R8" activePane="bottomRight" state="frozen"/>
      <selection activeCell="A14" sqref="A14"/>
      <selection pane="topRight" activeCell="A14" sqref="A14"/>
      <selection pane="bottomLeft" activeCell="A14" sqref="A14"/>
      <selection pane="bottomRight" activeCell="A4" sqref="A4:F6"/>
    </sheetView>
  </sheetViews>
  <sheetFormatPr baseColWidth="10" defaultColWidth="7" defaultRowHeight="12.75"/>
  <cols>
    <col min="1" max="2" width="5.7109375" style="3" customWidth="1"/>
    <col min="3" max="3" width="20.28515625" style="3" bestFit="1" customWidth="1"/>
    <col min="4" max="4" width="16.42578125" style="3" bestFit="1" customWidth="1"/>
    <col min="5" max="5" width="9" style="3" bestFit="1" customWidth="1"/>
    <col min="6" max="6" width="23.85546875" style="3" bestFit="1" customWidth="1"/>
    <col min="7" max="7" width="19.5703125" style="3" bestFit="1" customWidth="1"/>
    <col min="8" max="18" width="5.7109375" style="3" customWidth="1"/>
    <col min="19" max="19" width="9.7109375" style="3" customWidth="1"/>
    <col min="20" max="20" width="5.5703125" style="3" bestFit="1" customWidth="1"/>
    <col min="21" max="21" width="9.7109375" style="3" customWidth="1"/>
    <col min="22" max="16384" width="7" style="3"/>
  </cols>
  <sheetData>
    <row r="1" spans="1:21" ht="33.75">
      <c r="A1" s="356" t="s">
        <v>106</v>
      </c>
      <c r="B1" s="356"/>
      <c r="C1" s="356"/>
      <c r="D1" s="356"/>
      <c r="E1" s="348" t="str">
        <f>Dateneingabe!C6&amp;""</f>
        <v xml:space="preserve">Vereinsprüfung </v>
      </c>
      <c r="F1" s="348"/>
      <c r="G1" s="348"/>
      <c r="H1" s="348"/>
      <c r="I1" s="348"/>
      <c r="J1" s="348"/>
      <c r="K1" s="348"/>
      <c r="L1" s="348"/>
      <c r="M1" s="348"/>
      <c r="N1" s="348"/>
      <c r="O1" s="353" t="s">
        <v>83</v>
      </c>
      <c r="P1" s="353"/>
      <c r="Q1" s="353"/>
      <c r="R1" s="353"/>
      <c r="S1" s="353"/>
      <c r="T1" s="353"/>
      <c r="U1" s="353"/>
    </row>
    <row r="2" spans="1:21" s="6" customFormat="1" ht="15.75">
      <c r="A2" s="345" t="s">
        <v>1</v>
      </c>
      <c r="B2" s="346"/>
      <c r="C2" s="346"/>
      <c r="D2" s="347" t="str">
        <f>Dateneingabe!C5</f>
        <v>VSG Offenbach</v>
      </c>
      <c r="E2" s="347"/>
      <c r="F2" s="347"/>
      <c r="G2" s="4" t="s">
        <v>2</v>
      </c>
      <c r="H2" s="347" t="str">
        <f>Dateneingabe!I4</f>
        <v>Conny Hupka</v>
      </c>
      <c r="I2" s="347"/>
      <c r="J2" s="347"/>
      <c r="K2" s="347"/>
      <c r="L2" s="347"/>
      <c r="M2" s="347"/>
      <c r="N2" s="347"/>
      <c r="O2" s="347"/>
      <c r="P2" s="347"/>
      <c r="Q2" s="5"/>
      <c r="R2" s="4" t="s">
        <v>10</v>
      </c>
      <c r="S2" s="354">
        <f>Dateneingabe!C7</f>
        <v>42239</v>
      </c>
      <c r="T2" s="354"/>
      <c r="U2" s="355"/>
    </row>
    <row r="3" spans="1:21" ht="5.0999999999999996" customHeight="1"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1" s="128" customFormat="1">
      <c r="A4" s="349" t="s">
        <v>207</v>
      </c>
      <c r="B4" s="349"/>
      <c r="C4" s="349"/>
      <c r="D4" s="349"/>
      <c r="E4" s="349"/>
      <c r="F4" s="350"/>
      <c r="G4" s="8" t="s">
        <v>3</v>
      </c>
      <c r="H4" s="119">
        <f>'Übersicht Übungen'!$A34</f>
        <v>1</v>
      </c>
      <c r="I4" s="120">
        <f>'Übersicht Übungen'!$A35</f>
        <v>2</v>
      </c>
      <c r="J4" s="120">
        <f>'Übersicht Übungen'!$A36</f>
        <v>3</v>
      </c>
      <c r="K4" s="120">
        <f>'Übersicht Übungen'!$A37</f>
        <v>5</v>
      </c>
      <c r="L4" s="120">
        <f>'Übersicht Übungen'!$A38</f>
        <v>9</v>
      </c>
      <c r="M4" s="120">
        <f>'Übersicht Übungen'!$A39</f>
        <v>7</v>
      </c>
      <c r="N4" s="120">
        <f>'Übersicht Übungen'!$A40</f>
        <v>6</v>
      </c>
      <c r="O4" s="120">
        <f>'Übersicht Übungen'!$A41</f>
        <v>4</v>
      </c>
      <c r="P4" s="120">
        <f>'Übersicht Übungen'!$A42</f>
        <v>8</v>
      </c>
      <c r="Q4" s="120">
        <f>'Übersicht Übungen'!$A43</f>
        <v>10</v>
      </c>
      <c r="R4" s="122"/>
      <c r="S4" s="9"/>
      <c r="T4" s="9"/>
      <c r="U4" s="9"/>
    </row>
    <row r="5" spans="1:21" s="128" customFormat="1">
      <c r="A5" s="349"/>
      <c r="B5" s="349"/>
      <c r="C5" s="349"/>
      <c r="D5" s="349"/>
      <c r="E5" s="349"/>
      <c r="F5" s="350"/>
      <c r="G5" s="170" t="s">
        <v>190</v>
      </c>
      <c r="H5" s="123">
        <f>'Übersicht Übungen'!$B34</f>
        <v>1</v>
      </c>
      <c r="I5" s="124">
        <f>'Übersicht Übungen'!$B35</f>
        <v>2</v>
      </c>
      <c r="J5" s="124">
        <f>'Übersicht Übungen'!$B36</f>
        <v>3</v>
      </c>
      <c r="K5" s="124">
        <f>'Übersicht Übungen'!$B37</f>
        <v>4</v>
      </c>
      <c r="L5" s="124">
        <f>'Übersicht Übungen'!$B38</f>
        <v>5</v>
      </c>
      <c r="M5" s="124">
        <f>'Übersicht Übungen'!$B39</f>
        <v>6</v>
      </c>
      <c r="N5" s="124">
        <f>'Übersicht Übungen'!$B40</f>
        <v>7</v>
      </c>
      <c r="O5" s="124">
        <f>'Übersicht Übungen'!$B41</f>
        <v>8</v>
      </c>
      <c r="P5" s="124">
        <f>'Übersicht Übungen'!$B42</f>
        <v>9</v>
      </c>
      <c r="Q5" s="124">
        <f>'Übersicht Übungen'!$B43</f>
        <v>10</v>
      </c>
      <c r="R5" s="125"/>
      <c r="S5" s="11"/>
      <c r="T5" s="11"/>
      <c r="U5" s="11"/>
    </row>
    <row r="6" spans="1:21" s="128" customFormat="1">
      <c r="A6" s="351"/>
      <c r="B6" s="351"/>
      <c r="C6" s="351"/>
      <c r="D6" s="351"/>
      <c r="E6" s="351"/>
      <c r="F6" s="352"/>
      <c r="G6" s="10" t="s">
        <v>6</v>
      </c>
      <c r="H6" s="171">
        <f>'Übersicht Übungen'!$C34</f>
        <v>2</v>
      </c>
      <c r="I6" s="172">
        <f>'Übersicht Übungen'!$C35</f>
        <v>3</v>
      </c>
      <c r="J6" s="172">
        <f>'Übersicht Übungen'!$C36</f>
        <v>3</v>
      </c>
      <c r="K6" s="172">
        <f>'Übersicht Übungen'!$C37</f>
        <v>4</v>
      </c>
      <c r="L6" s="172">
        <f>'Übersicht Übungen'!$C38</f>
        <v>3</v>
      </c>
      <c r="M6" s="172">
        <f>'Übersicht Übungen'!$C39</f>
        <v>4</v>
      </c>
      <c r="N6" s="172">
        <f>'Übersicht Übungen'!$C40</f>
        <v>3</v>
      </c>
      <c r="O6" s="172">
        <f>'Übersicht Übungen'!$C41</f>
        <v>4</v>
      </c>
      <c r="P6" s="172">
        <f>'Übersicht Übungen'!$C42</f>
        <v>4</v>
      </c>
      <c r="Q6" s="172">
        <f>'Übersicht Übungen'!$C43</f>
        <v>2</v>
      </c>
      <c r="R6" s="173"/>
      <c r="S6" s="11"/>
      <c r="T6" s="11"/>
      <c r="U6" s="11"/>
    </row>
    <row r="7" spans="1:21" ht="15.75">
      <c r="A7" s="12" t="s">
        <v>0</v>
      </c>
      <c r="B7" s="12" t="s">
        <v>50</v>
      </c>
      <c r="C7" s="13" t="s">
        <v>8</v>
      </c>
      <c r="D7" s="14" t="s">
        <v>11</v>
      </c>
      <c r="E7" s="14" t="s">
        <v>13</v>
      </c>
      <c r="F7" s="13" t="s">
        <v>5</v>
      </c>
      <c r="G7" s="14" t="s">
        <v>12</v>
      </c>
      <c r="H7" s="342" t="s">
        <v>9</v>
      </c>
      <c r="I7" s="343"/>
      <c r="J7" s="343"/>
      <c r="K7" s="343"/>
      <c r="L7" s="343"/>
      <c r="M7" s="343"/>
      <c r="N7" s="343"/>
      <c r="O7" s="343"/>
      <c r="P7" s="343"/>
      <c r="Q7" s="343"/>
      <c r="R7" s="344"/>
      <c r="S7" s="117" t="s">
        <v>7</v>
      </c>
      <c r="T7" s="127" t="s">
        <v>14</v>
      </c>
      <c r="U7" s="117" t="s">
        <v>4</v>
      </c>
    </row>
    <row r="8" spans="1:21" ht="29.1" customHeight="1">
      <c r="A8" s="15">
        <f>IF(Dateneingabe!A56="","",Dateneingabe!A56)</f>
        <v>9</v>
      </c>
      <c r="B8" s="15" t="str">
        <f>IF(Dateneingabe!B56="","",Dateneingabe!B56)</f>
        <v/>
      </c>
      <c r="C8" s="16" t="str">
        <f>IF(Dateneingabe!E56="","",Dateneingabe!E56)</f>
        <v>Peter Schick</v>
      </c>
      <c r="D8" s="17" t="str">
        <f>IF(Dateneingabe!F56="","",Dateneingabe!F56)</f>
        <v>Külztaler Hundefreunde</v>
      </c>
      <c r="E8" s="17" t="str">
        <f>IF(Dateneingabe!G56="","",Dateneingabe!G56)</f>
        <v>HSVRM</v>
      </c>
      <c r="F8" s="18" t="str">
        <f>IF(Dateneingabe!H56="","",Dateneingabe!H56)</f>
        <v>Futurbe from me 2 you</v>
      </c>
      <c r="G8" s="19" t="str">
        <f>IF(Dateneingabe!I56="","",Dateneingabe!I56)</f>
        <v>Border Collie</v>
      </c>
      <c r="H8" s="140">
        <v>10</v>
      </c>
      <c r="I8" s="133">
        <v>8.5</v>
      </c>
      <c r="J8" s="133">
        <v>9.5</v>
      </c>
      <c r="K8" s="133">
        <v>9.5</v>
      </c>
      <c r="L8" s="133">
        <v>10</v>
      </c>
      <c r="M8" s="133">
        <v>6.5</v>
      </c>
      <c r="N8" s="133">
        <v>8</v>
      </c>
      <c r="O8" s="133">
        <v>9</v>
      </c>
      <c r="P8" s="133">
        <v>8</v>
      </c>
      <c r="Q8" s="133">
        <v>10</v>
      </c>
      <c r="R8" s="134"/>
      <c r="S8" s="20">
        <f>S27</f>
        <v>280</v>
      </c>
      <c r="T8" s="20" t="str">
        <f>IF(U8="DIS","NB",IF(S8=0,"",IF(S8&gt;$B$29,"V",IF(S8&gt;$B$30,"SG",IF(S8&gt;$B$31,"G","NB")))))</f>
        <v>V</v>
      </c>
      <c r="U8" s="144">
        <v>1</v>
      </c>
    </row>
    <row r="9" spans="1:21" ht="29.1" customHeight="1">
      <c r="A9" s="21">
        <f>IF(Dateneingabe!A57="","",Dateneingabe!A57)</f>
        <v>10</v>
      </c>
      <c r="B9" s="21" t="str">
        <f>IF(Dateneingabe!B57="","",Dateneingabe!B57)</f>
        <v/>
      </c>
      <c r="C9" s="22" t="str">
        <f>IF(Dateneingabe!E57="","",Dateneingabe!E57)</f>
        <v>Angelika Pohland</v>
      </c>
      <c r="D9" s="23" t="str">
        <f>IF(Dateneingabe!F57="","",Dateneingabe!F57)</f>
        <v>VdH Bad Kreuznach</v>
      </c>
      <c r="E9" s="23" t="str">
        <f>IF(Dateneingabe!G57="","",Dateneingabe!G57)</f>
        <v>HSVRM</v>
      </c>
      <c r="F9" s="24" t="str">
        <f>IF(Dateneingabe!H57="","",Dateneingabe!H57)</f>
        <v>AngeRikas Dylara a perfect dream</v>
      </c>
      <c r="G9" s="25" t="str">
        <f>IF(Dateneingabe!I57="","",Dateneingabe!I57)</f>
        <v>Sheltie</v>
      </c>
      <c r="H9" s="141">
        <v>10</v>
      </c>
      <c r="I9" s="135">
        <v>8.5</v>
      </c>
      <c r="J9" s="135">
        <v>8</v>
      </c>
      <c r="K9" s="135">
        <v>10</v>
      </c>
      <c r="L9" s="135">
        <v>0</v>
      </c>
      <c r="M9" s="135">
        <v>9</v>
      </c>
      <c r="N9" s="135">
        <v>8.5</v>
      </c>
      <c r="O9" s="135">
        <v>10</v>
      </c>
      <c r="P9" s="135">
        <v>7.5</v>
      </c>
      <c r="Q9" s="135">
        <v>10</v>
      </c>
      <c r="R9" s="136"/>
      <c r="S9" s="26">
        <f>S28</f>
        <v>261</v>
      </c>
      <c r="T9" s="26" t="str">
        <f>IF(U9="DIS","NB",IF(S9=0,"",IF(S9&gt;$B$29,"V",IF(S9&gt;$B$30,"SG",IF(S9&gt;$B$31,"G","NB")))))</f>
        <v>V</v>
      </c>
      <c r="U9" s="145">
        <v>2</v>
      </c>
    </row>
    <row r="10" spans="1:21" ht="29.1" customHeight="1">
      <c r="A10" s="21">
        <f>IF(Dateneingabe!A53="","",Dateneingabe!A53)</f>
        <v>6</v>
      </c>
      <c r="B10" s="21" t="str">
        <f>IF(Dateneingabe!B53="","",Dateneingabe!B53)</f>
        <v/>
      </c>
      <c r="C10" s="22" t="str">
        <f>IF(Dateneingabe!E53="","",Dateneingabe!E53)</f>
        <v>Elfi Kohl</v>
      </c>
      <c r="D10" s="23" t="str">
        <f>IF(Dateneingabe!F53="","",Dateneingabe!F53)</f>
        <v>VSGO</v>
      </c>
      <c r="E10" s="23" t="str">
        <f>IF(Dateneingabe!G53="","",Dateneingabe!G53)</f>
        <v>HSVRM</v>
      </c>
      <c r="F10" s="24" t="str">
        <f>IF(Dateneingabe!H53="","",Dateneingabe!H53)</f>
        <v>Betty Sue les Bijoux de la Princesse</v>
      </c>
      <c r="G10" s="25" t="str">
        <f>IF(Dateneingabe!I53="","",Dateneingabe!I53)</f>
        <v>Schapendoes</v>
      </c>
      <c r="H10" s="141">
        <v>10</v>
      </c>
      <c r="I10" s="135">
        <v>8</v>
      </c>
      <c r="J10" s="135">
        <v>9.5</v>
      </c>
      <c r="K10" s="135">
        <v>10</v>
      </c>
      <c r="L10" s="135">
        <v>8</v>
      </c>
      <c r="M10" s="135">
        <v>6.5</v>
      </c>
      <c r="N10" s="135">
        <v>8</v>
      </c>
      <c r="O10" s="135">
        <v>7.5</v>
      </c>
      <c r="P10" s="135">
        <v>6</v>
      </c>
      <c r="Q10" s="135">
        <v>10</v>
      </c>
      <c r="R10" s="136"/>
      <c r="S10" s="26">
        <f>S29</f>
        <v>260.5</v>
      </c>
      <c r="T10" s="26" t="str">
        <f>IF(U10="DIS","NB",IF(S10=0,"",IF(S10&gt;$B$29,"V",IF(S10&gt;$B$30,"SG",IF(S10&gt;$B$31,"G","NB")))))</f>
        <v>V</v>
      </c>
      <c r="U10" s="145">
        <v>3</v>
      </c>
    </row>
    <row r="11" spans="1:21" ht="29.1" customHeight="1">
      <c r="A11" s="21">
        <f>IF(Dateneingabe!A54="","",Dateneingabe!A54)</f>
        <v>7</v>
      </c>
      <c r="B11" s="21" t="str">
        <f>IF(Dateneingabe!B54="","",Dateneingabe!B54)</f>
        <v/>
      </c>
      <c r="C11" s="22" t="str">
        <f>IF(Dateneingabe!E54="","",Dateneingabe!E54)</f>
        <v>Daniel Daub</v>
      </c>
      <c r="D11" s="23" t="str">
        <f>IF(Dateneingabe!F54="","",Dateneingabe!F54)</f>
        <v>VSGO</v>
      </c>
      <c r="E11" s="23" t="str">
        <f>IF(Dateneingabe!G54="","",Dateneingabe!G54)</f>
        <v>HSVRM</v>
      </c>
      <c r="F11" s="24" t="str">
        <f>IF(Dateneingabe!H54="","",Dateneingabe!H54)</f>
        <v>Mawlch Zyl "Peikko"</v>
      </c>
      <c r="G11" s="25" t="str">
        <f>IF(Dateneingabe!I54="","",Dateneingabe!I54)</f>
        <v>Border Collie</v>
      </c>
      <c r="H11" s="141">
        <v>10</v>
      </c>
      <c r="I11" s="135">
        <v>7.5</v>
      </c>
      <c r="J11" s="135">
        <v>9.5</v>
      </c>
      <c r="K11" s="135">
        <v>9</v>
      </c>
      <c r="L11" s="135">
        <v>10</v>
      </c>
      <c r="M11" s="135">
        <v>0</v>
      </c>
      <c r="N11" s="135">
        <v>10</v>
      </c>
      <c r="O11" s="135">
        <v>8.5</v>
      </c>
      <c r="P11" s="135">
        <v>9.5</v>
      </c>
      <c r="Q11" s="135">
        <v>8</v>
      </c>
      <c r="R11" s="136"/>
      <c r="S11" s="26">
        <f>S30</f>
        <v>255</v>
      </c>
      <c r="T11" s="26" t="str">
        <f>IF(U11="DIS","NB",IF(S11=0,"",IF(S11&gt;$B$29,"V",IF(S11&gt;$B$30,"SG",IF(S11&gt;$B$31,"G","NB")))))</f>
        <v>SG</v>
      </c>
      <c r="U11" s="145">
        <v>4</v>
      </c>
    </row>
    <row r="12" spans="1:21" ht="29.1" customHeight="1">
      <c r="A12" s="21">
        <f>IF(Dateneingabe!A52="","",Dateneingabe!A52)</f>
        <v>5</v>
      </c>
      <c r="B12" s="21" t="str">
        <f>IF(Dateneingabe!B52="","",Dateneingabe!B52)</f>
        <v/>
      </c>
      <c r="C12" s="22" t="str">
        <f>IF(Dateneingabe!E52="","",Dateneingabe!E52)</f>
        <v>Katja Schick</v>
      </c>
      <c r="D12" s="23" t="str">
        <f>IF(Dateneingabe!F52="","",Dateneingabe!F52)</f>
        <v>Külztaler Hundefreunde</v>
      </c>
      <c r="E12" s="23" t="str">
        <f>IF(Dateneingabe!G52="","",Dateneingabe!G52)</f>
        <v>HSVRM</v>
      </c>
      <c r="F12" s="24" t="str">
        <f>IF(Dateneingabe!H52="","",Dateneingabe!H52)</f>
        <v>Hunsrück's Touch of Hazel</v>
      </c>
      <c r="G12" s="25" t="str">
        <f>IF(Dateneingabe!I52="","",Dateneingabe!I52)</f>
        <v>Austr. Shepherd</v>
      </c>
      <c r="H12" s="141">
        <v>10</v>
      </c>
      <c r="I12" s="135">
        <v>8</v>
      </c>
      <c r="J12" s="135">
        <v>0</v>
      </c>
      <c r="K12" s="135">
        <v>9.5</v>
      </c>
      <c r="L12" s="135">
        <v>9</v>
      </c>
      <c r="M12" s="135">
        <v>8.5</v>
      </c>
      <c r="N12" s="135">
        <v>6.5</v>
      </c>
      <c r="O12" s="135">
        <v>5</v>
      </c>
      <c r="P12" s="135">
        <v>6.5</v>
      </c>
      <c r="Q12" s="135">
        <v>8</v>
      </c>
      <c r="R12" s="136"/>
      <c r="S12" s="26">
        <f>S31</f>
        <v>224.5</v>
      </c>
      <c r="T12" s="26" t="str">
        <f>IF(U12="DIS","NB",IF(S12=0,"",IF(S12&gt;$B$29,"V",IF(S12&gt;$B$30,"SG",IF(S12&gt;$B$31,"G","NB")))))</f>
        <v>SG</v>
      </c>
      <c r="U12" s="145">
        <v>5</v>
      </c>
    </row>
    <row r="13" spans="1:21" ht="29.1" customHeight="1">
      <c r="A13" s="21">
        <f>IF(Dateneingabe!A55="","",Dateneingabe!A55)</f>
        <v>8</v>
      </c>
      <c r="B13" s="21" t="str">
        <f>IF(Dateneingabe!B55="","",Dateneingabe!B55)</f>
        <v/>
      </c>
      <c r="C13" s="22" t="str">
        <f>IF(Dateneingabe!E55="","",Dateneingabe!E55)</f>
        <v>Nathalie Flick</v>
      </c>
      <c r="D13" s="23" t="str">
        <f>IF(Dateneingabe!F55="","",Dateneingabe!F55)</f>
        <v>VdH Fulda</v>
      </c>
      <c r="E13" s="23" t="str">
        <f>IF(Dateneingabe!G55="","",Dateneingabe!G55)</f>
        <v>HSVRM</v>
      </c>
      <c r="F13" s="24" t="str">
        <f>IF(Dateneingabe!H55="","",Dateneingabe!H55)</f>
        <v>Emily</v>
      </c>
      <c r="G13" s="25" t="str">
        <f>IF(Dateneingabe!I55="","",Dateneingabe!I55)</f>
        <v>Mix</v>
      </c>
      <c r="H13" s="141">
        <v>10</v>
      </c>
      <c r="I13" s="135">
        <v>9</v>
      </c>
      <c r="J13" s="135">
        <v>8</v>
      </c>
      <c r="K13" s="135">
        <v>0</v>
      </c>
      <c r="L13" s="135">
        <v>7.5</v>
      </c>
      <c r="M13" s="135">
        <v>9</v>
      </c>
      <c r="N13" s="135">
        <v>7</v>
      </c>
      <c r="O13" s="135">
        <v>7.5</v>
      </c>
      <c r="P13" s="135">
        <v>6</v>
      </c>
      <c r="Q13" s="135">
        <v>10</v>
      </c>
      <c r="R13" s="136"/>
      <c r="S13" s="26">
        <f>S32</f>
        <v>224.5</v>
      </c>
      <c r="T13" s="26" t="str">
        <f>IF(U13="DIS","NB",IF(S13=0,"",IF(S13&gt;$B$29,"V",IF(S13&gt;$B$30,"SG",IF(S13&gt;$B$31,"G","NB")))))</f>
        <v>SG</v>
      </c>
      <c r="U13" s="145">
        <v>5</v>
      </c>
    </row>
    <row r="14" spans="1:21" ht="29.1" customHeight="1">
      <c r="A14" s="21" t="str">
        <f>IF(Dateneingabe!A58="","",Dateneingabe!A58)</f>
        <v/>
      </c>
      <c r="B14" s="21" t="str">
        <f>IF(Dateneingabe!B58="","",Dateneingabe!B58)</f>
        <v/>
      </c>
      <c r="C14" s="22" t="str">
        <f>IF(Dateneingabe!E58="","",Dateneingabe!E58)</f>
        <v/>
      </c>
      <c r="D14" s="23" t="str">
        <f>IF(Dateneingabe!F58="","",Dateneingabe!F58)</f>
        <v/>
      </c>
      <c r="E14" s="23" t="str">
        <f>IF(Dateneingabe!G58="","",Dateneingabe!G58)</f>
        <v/>
      </c>
      <c r="F14" s="24" t="str">
        <f>IF(Dateneingabe!H58="","",Dateneingabe!H58)</f>
        <v/>
      </c>
      <c r="G14" s="25" t="str">
        <f>IF(Dateneingabe!I58="","",Dateneingabe!I58)</f>
        <v/>
      </c>
      <c r="H14" s="141"/>
      <c r="I14" s="135"/>
      <c r="J14" s="135"/>
      <c r="K14" s="135"/>
      <c r="L14" s="135"/>
      <c r="M14" s="135"/>
      <c r="N14" s="135"/>
      <c r="O14" s="135"/>
      <c r="P14" s="135"/>
      <c r="Q14" s="135"/>
      <c r="R14" s="136"/>
      <c r="S14" s="26">
        <f>S33</f>
        <v>0</v>
      </c>
      <c r="T14" s="26" t="str">
        <f>IF(U14="DIS","NB",IF(S14=0,"",IF(S14&gt;$B$29,"V",IF(S14&gt;$B$30,"SG",IF(S14&gt;$B$31,"G","NB")))))</f>
        <v/>
      </c>
      <c r="U14" s="145"/>
    </row>
    <row r="15" spans="1:21" ht="29.1" customHeight="1">
      <c r="A15" s="21" t="str">
        <f>IF(Dateneingabe!A59="","",Dateneingabe!A59)</f>
        <v/>
      </c>
      <c r="B15" s="21" t="str">
        <f>IF(Dateneingabe!B59="","",Dateneingabe!B59)</f>
        <v/>
      </c>
      <c r="C15" s="22" t="str">
        <f>IF(Dateneingabe!E59="","",Dateneingabe!E59)</f>
        <v/>
      </c>
      <c r="D15" s="23" t="str">
        <f>IF(Dateneingabe!F59="","",Dateneingabe!F59)</f>
        <v/>
      </c>
      <c r="E15" s="23" t="str">
        <f>IF(Dateneingabe!G59="","",Dateneingabe!G59)</f>
        <v/>
      </c>
      <c r="F15" s="24" t="str">
        <f>IF(Dateneingabe!H59="","",Dateneingabe!H59)</f>
        <v/>
      </c>
      <c r="G15" s="25" t="str">
        <f>IF(Dateneingabe!I59="","",Dateneingabe!I59)</f>
        <v/>
      </c>
      <c r="H15" s="141"/>
      <c r="I15" s="135"/>
      <c r="J15" s="135"/>
      <c r="K15" s="135"/>
      <c r="L15" s="135"/>
      <c r="M15" s="135"/>
      <c r="N15" s="135"/>
      <c r="O15" s="135"/>
      <c r="P15" s="135"/>
      <c r="Q15" s="135"/>
      <c r="R15" s="136"/>
      <c r="S15" s="26">
        <f>S34</f>
        <v>0</v>
      </c>
      <c r="T15" s="26" t="str">
        <f>IF(U15="DIS","NB",IF(S15=0,"",IF(S15&gt;$B$29,"V",IF(S15&gt;$B$30,"SG",IF(S15&gt;$B$31,"G","NB")))))</f>
        <v/>
      </c>
      <c r="U15" s="145"/>
    </row>
    <row r="16" spans="1:21" ht="29.1" customHeight="1">
      <c r="A16" s="21" t="str">
        <f>IF(Dateneingabe!A60="","",Dateneingabe!A60)</f>
        <v/>
      </c>
      <c r="B16" s="21" t="str">
        <f>IF(Dateneingabe!B60="","",Dateneingabe!B60)</f>
        <v/>
      </c>
      <c r="C16" s="22" t="str">
        <f>IF(Dateneingabe!E60="","",Dateneingabe!E60)</f>
        <v/>
      </c>
      <c r="D16" s="23" t="str">
        <f>IF(Dateneingabe!F60="","",Dateneingabe!F60)</f>
        <v/>
      </c>
      <c r="E16" s="23" t="str">
        <f>IF(Dateneingabe!G60="","",Dateneingabe!G60)</f>
        <v/>
      </c>
      <c r="F16" s="24" t="str">
        <f>IF(Dateneingabe!H60="","",Dateneingabe!H60)</f>
        <v/>
      </c>
      <c r="G16" s="25" t="str">
        <f>IF(Dateneingabe!I60="","",Dateneingabe!I60)</f>
        <v/>
      </c>
      <c r="H16" s="141"/>
      <c r="I16" s="135"/>
      <c r="J16" s="135"/>
      <c r="K16" s="135"/>
      <c r="L16" s="135"/>
      <c r="M16" s="135"/>
      <c r="N16" s="135"/>
      <c r="O16" s="135"/>
      <c r="P16" s="135"/>
      <c r="Q16" s="135"/>
      <c r="R16" s="136"/>
      <c r="S16" s="26">
        <f>S35</f>
        <v>0</v>
      </c>
      <c r="T16" s="26" t="str">
        <f>IF(U16="DIS","NB",IF(S16=0,"",IF(S16&gt;$B$29,"V",IF(S16&gt;$B$30,"SG",IF(S16&gt;$B$31,"G","NB")))))</f>
        <v/>
      </c>
      <c r="U16" s="145"/>
    </row>
    <row r="17" spans="1:21" ht="29.1" customHeight="1">
      <c r="A17" s="21" t="str">
        <f>IF(Dateneingabe!A61="","",Dateneingabe!A61)</f>
        <v/>
      </c>
      <c r="B17" s="21" t="str">
        <f>IF(Dateneingabe!B61="","",Dateneingabe!B61)</f>
        <v/>
      </c>
      <c r="C17" s="22" t="str">
        <f>IF(Dateneingabe!E61="","",Dateneingabe!E61)</f>
        <v/>
      </c>
      <c r="D17" s="23" t="str">
        <f>IF(Dateneingabe!F61="","",Dateneingabe!F61)</f>
        <v/>
      </c>
      <c r="E17" s="23" t="str">
        <f>IF(Dateneingabe!G61="","",Dateneingabe!G61)</f>
        <v/>
      </c>
      <c r="F17" s="24" t="str">
        <f>IF(Dateneingabe!H61="","",Dateneingabe!H61)</f>
        <v/>
      </c>
      <c r="G17" s="25" t="str">
        <f>IF(Dateneingabe!I61="","",Dateneingabe!I61)</f>
        <v/>
      </c>
      <c r="H17" s="141"/>
      <c r="I17" s="135"/>
      <c r="J17" s="135"/>
      <c r="K17" s="135"/>
      <c r="L17" s="135"/>
      <c r="M17" s="135"/>
      <c r="N17" s="135"/>
      <c r="O17" s="135"/>
      <c r="P17" s="135"/>
      <c r="Q17" s="135"/>
      <c r="R17" s="136"/>
      <c r="S17" s="26">
        <f>S36</f>
        <v>0</v>
      </c>
      <c r="T17" s="26" t="str">
        <f>IF(U17="DIS","NB",IF(S17=0,"",IF(S17&gt;$B$29,"V",IF(S17&gt;$B$30,"SG",IF(S17&gt;$B$31,"G","NB")))))</f>
        <v/>
      </c>
      <c r="U17" s="145"/>
    </row>
    <row r="18" spans="1:21" ht="29.1" customHeight="1">
      <c r="A18" s="21" t="str">
        <f>IF(Dateneingabe!A62="","",Dateneingabe!A62)</f>
        <v/>
      </c>
      <c r="B18" s="21" t="str">
        <f>IF(Dateneingabe!B62="","",Dateneingabe!B62)</f>
        <v/>
      </c>
      <c r="C18" s="22" t="str">
        <f>IF(Dateneingabe!E62="","",Dateneingabe!E62)</f>
        <v/>
      </c>
      <c r="D18" s="23" t="str">
        <f>IF(Dateneingabe!F62="","",Dateneingabe!F62)</f>
        <v/>
      </c>
      <c r="E18" s="23" t="str">
        <f>IF(Dateneingabe!G62="","",Dateneingabe!G62)</f>
        <v/>
      </c>
      <c r="F18" s="24" t="str">
        <f>IF(Dateneingabe!H62="","",Dateneingabe!H62)</f>
        <v/>
      </c>
      <c r="G18" s="25" t="str">
        <f>IF(Dateneingabe!I62="","",Dateneingabe!I62)</f>
        <v/>
      </c>
      <c r="H18" s="142"/>
      <c r="I18" s="135"/>
      <c r="J18" s="135"/>
      <c r="K18" s="135"/>
      <c r="L18" s="135"/>
      <c r="M18" s="135"/>
      <c r="N18" s="135"/>
      <c r="O18" s="135"/>
      <c r="P18" s="135"/>
      <c r="Q18" s="135"/>
      <c r="R18" s="137"/>
      <c r="S18" s="26">
        <f>S37</f>
        <v>0</v>
      </c>
      <c r="T18" s="26" t="str">
        <f>IF(U18="DIS","NB",IF(S18=0,"",IF(S18&gt;$B$29,"V",IF(S18&gt;$B$30,"SG",IF(S18&gt;$B$31,"G","NB")))))</f>
        <v/>
      </c>
      <c r="U18" s="145"/>
    </row>
    <row r="19" spans="1:21" ht="29.1" customHeight="1">
      <c r="A19" s="21" t="str">
        <f>IF(Dateneingabe!A63="","",Dateneingabe!A63)</f>
        <v/>
      </c>
      <c r="B19" s="21" t="str">
        <f>IF(Dateneingabe!B63="","",Dateneingabe!B63)</f>
        <v/>
      </c>
      <c r="C19" s="22" t="str">
        <f>IF(Dateneingabe!E63="","",Dateneingabe!E63)</f>
        <v/>
      </c>
      <c r="D19" s="23" t="str">
        <f>IF(Dateneingabe!F63="","",Dateneingabe!F63)</f>
        <v/>
      </c>
      <c r="E19" s="23" t="str">
        <f>IF(Dateneingabe!G63="","",Dateneingabe!G63)</f>
        <v/>
      </c>
      <c r="F19" s="24" t="str">
        <f>IF(Dateneingabe!H63="","",Dateneingabe!H63)</f>
        <v/>
      </c>
      <c r="G19" s="25" t="str">
        <f>IF(Dateneingabe!I63="","",Dateneingabe!I63)</f>
        <v/>
      </c>
      <c r="H19" s="142"/>
      <c r="I19" s="135"/>
      <c r="J19" s="135"/>
      <c r="K19" s="135"/>
      <c r="L19" s="135"/>
      <c r="M19" s="135"/>
      <c r="N19" s="135"/>
      <c r="O19" s="135"/>
      <c r="P19" s="135"/>
      <c r="Q19" s="135"/>
      <c r="R19" s="137"/>
      <c r="S19" s="26">
        <f>S38</f>
        <v>0</v>
      </c>
      <c r="T19" s="26" t="str">
        <f>IF(U19="DIS","NB",IF(S19=0,"",IF(S19&gt;$B$29,"V",IF(S19&gt;$B$30,"SG",IF(S19&gt;$B$31,"G","NB")))))</f>
        <v/>
      </c>
      <c r="U19" s="145"/>
    </row>
    <row r="20" spans="1:21" ht="29.1" customHeight="1">
      <c r="A20" s="21" t="str">
        <f>IF(Dateneingabe!A64="","",Dateneingabe!A64)</f>
        <v/>
      </c>
      <c r="B20" s="21" t="str">
        <f>IF(Dateneingabe!B64="","",Dateneingabe!B64)</f>
        <v/>
      </c>
      <c r="C20" s="22" t="str">
        <f>IF(Dateneingabe!E64="","",Dateneingabe!E64)</f>
        <v/>
      </c>
      <c r="D20" s="23" t="str">
        <f>IF(Dateneingabe!F64="","",Dateneingabe!F64)</f>
        <v/>
      </c>
      <c r="E20" s="23" t="str">
        <f>IF(Dateneingabe!G64="","",Dateneingabe!G64)</f>
        <v/>
      </c>
      <c r="F20" s="24" t="str">
        <f>IF(Dateneingabe!H64="","",Dateneingabe!H64)</f>
        <v/>
      </c>
      <c r="G20" s="25" t="str">
        <f>IF(Dateneingabe!I64="","",Dateneingabe!I64)</f>
        <v/>
      </c>
      <c r="H20" s="142"/>
      <c r="I20" s="135"/>
      <c r="J20" s="135"/>
      <c r="K20" s="135"/>
      <c r="L20" s="135"/>
      <c r="M20" s="135"/>
      <c r="N20" s="135"/>
      <c r="O20" s="135"/>
      <c r="P20" s="135"/>
      <c r="Q20" s="135"/>
      <c r="R20" s="137"/>
      <c r="S20" s="26">
        <f>S39</f>
        <v>0</v>
      </c>
      <c r="T20" s="26" t="str">
        <f>IF(U20="DIS","NB",IF(S20=0,"",IF(S20&gt;$B$29,"V",IF(S20&gt;$B$30,"SG",IF(S20&gt;$B$31,"G","NB")))))</f>
        <v/>
      </c>
      <c r="U20" s="145"/>
    </row>
    <row r="21" spans="1:21" ht="29.1" customHeight="1">
      <c r="A21" s="21" t="str">
        <f>IF(Dateneingabe!A65="","",Dateneingabe!A65)</f>
        <v/>
      </c>
      <c r="B21" s="21" t="str">
        <f>IF(Dateneingabe!B65="","",Dateneingabe!B65)</f>
        <v/>
      </c>
      <c r="C21" s="22" t="str">
        <f>IF(Dateneingabe!E65="","",Dateneingabe!E65)</f>
        <v/>
      </c>
      <c r="D21" s="23" t="str">
        <f>IF(Dateneingabe!F65="","",Dateneingabe!F65)</f>
        <v/>
      </c>
      <c r="E21" s="23" t="str">
        <f>IF(Dateneingabe!G65="","",Dateneingabe!G65)</f>
        <v/>
      </c>
      <c r="F21" s="24" t="str">
        <f>IF(Dateneingabe!H65="","",Dateneingabe!H65)</f>
        <v/>
      </c>
      <c r="G21" s="25" t="str">
        <f>IF(Dateneingabe!I65="","",Dateneingabe!I65)</f>
        <v/>
      </c>
      <c r="H21" s="142"/>
      <c r="I21" s="135"/>
      <c r="J21" s="135"/>
      <c r="K21" s="135"/>
      <c r="L21" s="135"/>
      <c r="M21" s="135"/>
      <c r="N21" s="135"/>
      <c r="O21" s="135"/>
      <c r="P21" s="135"/>
      <c r="Q21" s="135"/>
      <c r="R21" s="137"/>
      <c r="S21" s="26">
        <f>S40</f>
        <v>0</v>
      </c>
      <c r="T21" s="26" t="str">
        <f>IF(U21="DIS","NB",IF(S21=0,"",IF(S21&gt;$B$29,"V",IF(S21&gt;$B$30,"SG",IF(S21&gt;$B$31,"G","NB")))))</f>
        <v/>
      </c>
      <c r="U21" s="145"/>
    </row>
    <row r="22" spans="1:21" ht="29.1" customHeight="1">
      <c r="A22" s="21" t="str">
        <f>IF(Dateneingabe!A66="","",Dateneingabe!A66)</f>
        <v/>
      </c>
      <c r="B22" s="21" t="str">
        <f>IF(Dateneingabe!B66="","",Dateneingabe!B66)</f>
        <v/>
      </c>
      <c r="C22" s="22" t="str">
        <f>IF(Dateneingabe!E66="","",Dateneingabe!E66)</f>
        <v/>
      </c>
      <c r="D22" s="23" t="str">
        <f>IF(Dateneingabe!F66="","",Dateneingabe!F66)</f>
        <v/>
      </c>
      <c r="E22" s="23" t="str">
        <f>IF(Dateneingabe!G66="","",Dateneingabe!G66)</f>
        <v/>
      </c>
      <c r="F22" s="24" t="str">
        <f>IF(Dateneingabe!H66="","",Dateneingabe!H66)</f>
        <v/>
      </c>
      <c r="G22" s="25" t="str">
        <f>IF(Dateneingabe!I66="","",Dateneingabe!I66)</f>
        <v/>
      </c>
      <c r="H22" s="142"/>
      <c r="I22" s="135"/>
      <c r="J22" s="135"/>
      <c r="K22" s="135"/>
      <c r="L22" s="135"/>
      <c r="M22" s="135"/>
      <c r="N22" s="135"/>
      <c r="O22" s="135"/>
      <c r="P22" s="135"/>
      <c r="Q22" s="135"/>
      <c r="R22" s="137"/>
      <c r="S22" s="26">
        <f>S41</f>
        <v>0</v>
      </c>
      <c r="T22" s="26" t="str">
        <f>IF(U22="DIS","NB",IF(S22=0,"",IF(S22&gt;$B$29,"V",IF(S22&gt;$B$30,"SG",IF(S22&gt;$B$31,"G","NB")))))</f>
        <v/>
      </c>
      <c r="U22" s="145"/>
    </row>
    <row r="23" spans="1:21" ht="29.1" customHeight="1">
      <c r="A23" s="21" t="str">
        <f>IF(Dateneingabe!A67="","",Dateneingabe!A67)</f>
        <v/>
      </c>
      <c r="B23" s="21" t="str">
        <f>IF(Dateneingabe!B67="","",Dateneingabe!B67)</f>
        <v/>
      </c>
      <c r="C23" s="22" t="str">
        <f>IF(Dateneingabe!E67="","",Dateneingabe!E67)</f>
        <v/>
      </c>
      <c r="D23" s="23" t="str">
        <f>IF(Dateneingabe!F67="","",Dateneingabe!F67)</f>
        <v/>
      </c>
      <c r="E23" s="23" t="str">
        <f>IF(Dateneingabe!G67="","",Dateneingabe!G67)</f>
        <v/>
      </c>
      <c r="F23" s="24" t="str">
        <f>IF(Dateneingabe!H67="","",Dateneingabe!H67)</f>
        <v/>
      </c>
      <c r="G23" s="25" t="str">
        <f>IF(Dateneingabe!I67="","",Dateneingabe!I67)</f>
        <v/>
      </c>
      <c r="H23" s="142"/>
      <c r="I23" s="135"/>
      <c r="J23" s="135"/>
      <c r="K23" s="135"/>
      <c r="L23" s="135"/>
      <c r="M23" s="135"/>
      <c r="N23" s="135"/>
      <c r="O23" s="135"/>
      <c r="P23" s="135"/>
      <c r="Q23" s="135"/>
      <c r="R23" s="137"/>
      <c r="S23" s="26">
        <f>S42</f>
        <v>0</v>
      </c>
      <c r="T23" s="26" t="str">
        <f>IF(U23="DIS","NB",IF(S23=0,"",IF(S23&gt;$B$29,"V",IF(S23&gt;$B$30,"SG",IF(S23&gt;$B$31,"G","NB")))))</f>
        <v/>
      </c>
      <c r="U23" s="145"/>
    </row>
    <row r="24" spans="1:21" ht="29.1" customHeight="1">
      <c r="A24" s="21" t="str">
        <f>IF(Dateneingabe!A68="","",Dateneingabe!A68)</f>
        <v/>
      </c>
      <c r="B24" s="21" t="str">
        <f>IF(Dateneingabe!B68="","",Dateneingabe!B68)</f>
        <v/>
      </c>
      <c r="C24" s="22" t="str">
        <f>IF(Dateneingabe!E68="","",Dateneingabe!E68)</f>
        <v/>
      </c>
      <c r="D24" s="23" t="str">
        <f>IF(Dateneingabe!F68="","",Dateneingabe!F68)</f>
        <v/>
      </c>
      <c r="E24" s="23" t="str">
        <f>IF(Dateneingabe!G68="","",Dateneingabe!G68)</f>
        <v/>
      </c>
      <c r="F24" s="24" t="str">
        <f>IF(Dateneingabe!H68="","",Dateneingabe!H68)</f>
        <v/>
      </c>
      <c r="G24" s="25" t="str">
        <f>IF(Dateneingabe!I68="","",Dateneingabe!I68)</f>
        <v/>
      </c>
      <c r="H24" s="142"/>
      <c r="I24" s="135"/>
      <c r="J24" s="135"/>
      <c r="K24" s="135"/>
      <c r="L24" s="135"/>
      <c r="M24" s="135"/>
      <c r="N24" s="135"/>
      <c r="O24" s="135"/>
      <c r="P24" s="135"/>
      <c r="Q24" s="135"/>
      <c r="R24" s="137"/>
      <c r="S24" s="26">
        <f>S43</f>
        <v>0</v>
      </c>
      <c r="T24" s="26" t="str">
        <f>IF(U24="DIS","NB",IF(S24=0,"",IF(S24&gt;$B$29,"V",IF(S24&gt;$B$30,"SG",IF(S24&gt;$B$31,"G","NB")))))</f>
        <v/>
      </c>
      <c r="U24" s="145"/>
    </row>
    <row r="25" spans="1:21" ht="29.1" customHeight="1">
      <c r="A25" s="28" t="str">
        <f>IF(Dateneingabe!A69="","",Dateneingabe!A69)</f>
        <v/>
      </c>
      <c r="B25" s="28" t="str">
        <f>IF(Dateneingabe!B69="","",Dateneingabe!B69)</f>
        <v/>
      </c>
      <c r="C25" s="29" t="str">
        <f>IF(Dateneingabe!E69="","",Dateneingabe!E69)</f>
        <v/>
      </c>
      <c r="D25" s="30" t="str">
        <f>IF(Dateneingabe!F69="","",Dateneingabe!F69)</f>
        <v/>
      </c>
      <c r="E25" s="30" t="str">
        <f>IF(Dateneingabe!G69="","",Dateneingabe!G69)</f>
        <v/>
      </c>
      <c r="F25" s="31" t="str">
        <f>IF(Dateneingabe!H69="","",Dateneingabe!H69)</f>
        <v/>
      </c>
      <c r="G25" s="32" t="str">
        <f>IF(Dateneingabe!I69="","",Dateneingabe!I69)</f>
        <v/>
      </c>
      <c r="H25" s="143"/>
      <c r="I25" s="138"/>
      <c r="J25" s="138"/>
      <c r="K25" s="138"/>
      <c r="L25" s="138"/>
      <c r="M25" s="138"/>
      <c r="N25" s="138"/>
      <c r="O25" s="138"/>
      <c r="P25" s="138"/>
      <c r="Q25" s="138"/>
      <c r="R25" s="139"/>
      <c r="S25" s="34">
        <f>S44</f>
        <v>0</v>
      </c>
      <c r="T25" s="34" t="str">
        <f>IF(U25="DIS","NB",IF(S25=0,"",IF(S25&gt;$B$29,"V",IF(S25&gt;$B$30,"SG",IF(S25&gt;$B$31,"G","NB")))))</f>
        <v/>
      </c>
      <c r="U25" s="146"/>
    </row>
    <row r="26" spans="1:21">
      <c r="A26" s="3" t="str">
        <f>'Hinweise - bitte beachten!!!'!A1:A1&amp;" - "&amp;'Hinweise - bitte beachten!!!'!A2:A2</f>
        <v>HSVRM Obedience Auswertung - Version 2013 v4.2 - erstellt von Sören Marquardt für den Hundesportverband Rhein-Main (HSVRM)</v>
      </c>
    </row>
    <row r="27" spans="1:21">
      <c r="H27" s="7">
        <f>IF(H8="",0,H8)</f>
        <v>10</v>
      </c>
      <c r="I27" s="7">
        <f t="shared" ref="I27:R27" si="0">IF(I8="",0,I8)</f>
        <v>8.5</v>
      </c>
      <c r="J27" s="7">
        <f t="shared" si="0"/>
        <v>9.5</v>
      </c>
      <c r="K27" s="7">
        <f t="shared" si="0"/>
        <v>9.5</v>
      </c>
      <c r="L27" s="7">
        <f t="shared" si="0"/>
        <v>10</v>
      </c>
      <c r="M27" s="7">
        <f t="shared" si="0"/>
        <v>6.5</v>
      </c>
      <c r="N27" s="7">
        <f t="shared" si="0"/>
        <v>8</v>
      </c>
      <c r="O27" s="7">
        <f t="shared" si="0"/>
        <v>9</v>
      </c>
      <c r="P27" s="7">
        <f t="shared" si="0"/>
        <v>8</v>
      </c>
      <c r="Q27" s="7">
        <f t="shared" si="0"/>
        <v>10</v>
      </c>
      <c r="R27" s="7">
        <f t="shared" si="0"/>
        <v>0</v>
      </c>
      <c r="S27" s="7">
        <f>SUM(H27*$H$6+I27*$I$6+J27*$J$6+K27*$K$6+L27*$L$6+M27*$M$6+N27*$N$6+O27*$O$6+P27*$P$6+Q27*$Q$6)</f>
        <v>280</v>
      </c>
    </row>
    <row r="28" spans="1:21">
      <c r="A28" s="159">
        <f>'Übersicht Übungen'!H35</f>
        <v>256</v>
      </c>
      <c r="B28" s="159">
        <f>'Übersicht Übungen'!I35</f>
        <v>320</v>
      </c>
      <c r="C28" s="91" t="s">
        <v>26</v>
      </c>
      <c r="H28" s="7">
        <f t="shared" ref="H28:R43" si="1">IF(H9="",0,H9)</f>
        <v>10</v>
      </c>
      <c r="I28" s="7">
        <f t="shared" si="1"/>
        <v>8.5</v>
      </c>
      <c r="J28" s="7">
        <f t="shared" si="1"/>
        <v>8</v>
      </c>
      <c r="K28" s="7">
        <f t="shared" si="1"/>
        <v>10</v>
      </c>
      <c r="L28" s="7">
        <f t="shared" si="1"/>
        <v>0</v>
      </c>
      <c r="M28" s="7">
        <f t="shared" si="1"/>
        <v>9</v>
      </c>
      <c r="N28" s="7">
        <f t="shared" si="1"/>
        <v>8.5</v>
      </c>
      <c r="O28" s="7">
        <f t="shared" si="1"/>
        <v>10</v>
      </c>
      <c r="P28" s="7">
        <f t="shared" si="1"/>
        <v>7.5</v>
      </c>
      <c r="Q28" s="7">
        <f t="shared" si="1"/>
        <v>10</v>
      </c>
      <c r="R28" s="7">
        <f t="shared" si="1"/>
        <v>0</v>
      </c>
      <c r="S28" s="7">
        <f t="shared" ref="S28:S44" si="2">SUM(H28*$H$6+I28*$I$6+J28*$J$6+K28*$K$6+L28*$L$6+M28*$M$6+N28*$N$6+O28*$O$6+P28*$P$6+Q28*$Q$6)</f>
        <v>261</v>
      </c>
    </row>
    <row r="29" spans="1:21">
      <c r="A29" s="159">
        <f>'Übersicht Übungen'!H36</f>
        <v>224</v>
      </c>
      <c r="B29" s="159">
        <f>'Übersicht Übungen'!I36</f>
        <v>255.5</v>
      </c>
      <c r="C29" s="101">
        <v>0</v>
      </c>
      <c r="H29" s="7">
        <f t="shared" si="1"/>
        <v>10</v>
      </c>
      <c r="I29" s="7">
        <f t="shared" si="1"/>
        <v>8</v>
      </c>
      <c r="J29" s="7">
        <f t="shared" si="1"/>
        <v>9.5</v>
      </c>
      <c r="K29" s="7">
        <f t="shared" si="1"/>
        <v>10</v>
      </c>
      <c r="L29" s="7">
        <f t="shared" si="1"/>
        <v>8</v>
      </c>
      <c r="M29" s="7">
        <f t="shared" si="1"/>
        <v>6.5</v>
      </c>
      <c r="N29" s="7">
        <f t="shared" si="1"/>
        <v>8</v>
      </c>
      <c r="O29" s="7">
        <f t="shared" si="1"/>
        <v>7.5</v>
      </c>
      <c r="P29" s="7">
        <f t="shared" si="1"/>
        <v>6</v>
      </c>
      <c r="Q29" s="7">
        <f t="shared" si="1"/>
        <v>10</v>
      </c>
      <c r="R29" s="7">
        <f t="shared" si="1"/>
        <v>0</v>
      </c>
      <c r="S29" s="7">
        <f t="shared" si="2"/>
        <v>260.5</v>
      </c>
    </row>
    <row r="30" spans="1:21">
      <c r="A30" s="159">
        <f>'Übersicht Übungen'!H37</f>
        <v>192</v>
      </c>
      <c r="B30" s="159">
        <f>'Übersicht Übungen'!I37</f>
        <v>223.5</v>
      </c>
      <c r="C30" s="101">
        <v>5</v>
      </c>
      <c r="H30" s="7">
        <f t="shared" si="1"/>
        <v>10</v>
      </c>
      <c r="I30" s="7">
        <f t="shared" si="1"/>
        <v>7.5</v>
      </c>
      <c r="J30" s="7">
        <f t="shared" si="1"/>
        <v>9.5</v>
      </c>
      <c r="K30" s="7">
        <f t="shared" si="1"/>
        <v>9</v>
      </c>
      <c r="L30" s="7">
        <f t="shared" si="1"/>
        <v>10</v>
      </c>
      <c r="M30" s="7">
        <f t="shared" si="1"/>
        <v>0</v>
      </c>
      <c r="N30" s="7">
        <f t="shared" si="1"/>
        <v>10</v>
      </c>
      <c r="O30" s="7">
        <f t="shared" si="1"/>
        <v>8.5</v>
      </c>
      <c r="P30" s="7">
        <f t="shared" si="1"/>
        <v>9.5</v>
      </c>
      <c r="Q30" s="7">
        <f t="shared" si="1"/>
        <v>8</v>
      </c>
      <c r="R30" s="7">
        <f t="shared" si="1"/>
        <v>0</v>
      </c>
      <c r="S30" s="7">
        <f t="shared" si="2"/>
        <v>255</v>
      </c>
    </row>
    <row r="31" spans="1:21">
      <c r="A31" s="159">
        <f>'Übersicht Übungen'!H38</f>
        <v>0</v>
      </c>
      <c r="B31" s="159">
        <f>'Übersicht Übungen'!I38</f>
        <v>191.5</v>
      </c>
      <c r="C31" s="102">
        <v>5.5</v>
      </c>
      <c r="H31" s="7">
        <f t="shared" si="1"/>
        <v>10</v>
      </c>
      <c r="I31" s="7">
        <f t="shared" si="1"/>
        <v>8</v>
      </c>
      <c r="J31" s="7">
        <f t="shared" si="1"/>
        <v>0</v>
      </c>
      <c r="K31" s="7">
        <f t="shared" si="1"/>
        <v>9.5</v>
      </c>
      <c r="L31" s="7">
        <f t="shared" si="1"/>
        <v>9</v>
      </c>
      <c r="M31" s="7">
        <f t="shared" si="1"/>
        <v>8.5</v>
      </c>
      <c r="N31" s="7">
        <f t="shared" si="1"/>
        <v>6.5</v>
      </c>
      <c r="O31" s="7">
        <f t="shared" si="1"/>
        <v>5</v>
      </c>
      <c r="P31" s="7">
        <f t="shared" si="1"/>
        <v>6.5</v>
      </c>
      <c r="Q31" s="7">
        <f t="shared" si="1"/>
        <v>8</v>
      </c>
      <c r="R31" s="7">
        <f t="shared" si="1"/>
        <v>0</v>
      </c>
      <c r="S31" s="7">
        <f t="shared" si="2"/>
        <v>224.5</v>
      </c>
    </row>
    <row r="32" spans="1:21">
      <c r="C32" s="102">
        <v>6</v>
      </c>
      <c r="H32" s="7">
        <f t="shared" si="1"/>
        <v>10</v>
      </c>
      <c r="I32" s="7">
        <f t="shared" si="1"/>
        <v>9</v>
      </c>
      <c r="J32" s="7">
        <f t="shared" si="1"/>
        <v>8</v>
      </c>
      <c r="K32" s="7">
        <f t="shared" si="1"/>
        <v>0</v>
      </c>
      <c r="L32" s="7">
        <f t="shared" si="1"/>
        <v>7.5</v>
      </c>
      <c r="M32" s="7">
        <f t="shared" si="1"/>
        <v>9</v>
      </c>
      <c r="N32" s="7">
        <f t="shared" si="1"/>
        <v>7</v>
      </c>
      <c r="O32" s="7">
        <f t="shared" si="1"/>
        <v>7.5</v>
      </c>
      <c r="P32" s="7">
        <f t="shared" si="1"/>
        <v>6</v>
      </c>
      <c r="Q32" s="7">
        <f t="shared" si="1"/>
        <v>10</v>
      </c>
      <c r="R32" s="7">
        <f t="shared" si="1"/>
        <v>0</v>
      </c>
      <c r="S32" s="7">
        <f t="shared" si="2"/>
        <v>224.5</v>
      </c>
    </row>
    <row r="33" spans="3:19">
      <c r="C33" s="102">
        <v>6.5</v>
      </c>
      <c r="H33" s="7">
        <f t="shared" si="1"/>
        <v>0</v>
      </c>
      <c r="I33" s="7">
        <f t="shared" si="1"/>
        <v>0</v>
      </c>
      <c r="J33" s="7">
        <f t="shared" si="1"/>
        <v>0</v>
      </c>
      <c r="K33" s="7">
        <f t="shared" si="1"/>
        <v>0</v>
      </c>
      <c r="L33" s="7">
        <f t="shared" si="1"/>
        <v>0</v>
      </c>
      <c r="M33" s="7">
        <f t="shared" si="1"/>
        <v>0</v>
      </c>
      <c r="N33" s="7">
        <f t="shared" si="1"/>
        <v>0</v>
      </c>
      <c r="O33" s="7">
        <f t="shared" si="1"/>
        <v>0</v>
      </c>
      <c r="P33" s="7">
        <f t="shared" si="1"/>
        <v>0</v>
      </c>
      <c r="Q33" s="7">
        <f t="shared" si="1"/>
        <v>0</v>
      </c>
      <c r="R33" s="7">
        <f t="shared" si="1"/>
        <v>0</v>
      </c>
      <c r="S33" s="7">
        <f t="shared" si="2"/>
        <v>0</v>
      </c>
    </row>
    <row r="34" spans="3:19">
      <c r="C34" s="102">
        <v>7</v>
      </c>
      <c r="H34" s="7">
        <f t="shared" si="1"/>
        <v>0</v>
      </c>
      <c r="I34" s="7">
        <f t="shared" si="1"/>
        <v>0</v>
      </c>
      <c r="J34" s="7">
        <f t="shared" si="1"/>
        <v>0</v>
      </c>
      <c r="K34" s="7">
        <f t="shared" si="1"/>
        <v>0</v>
      </c>
      <c r="L34" s="7">
        <f t="shared" si="1"/>
        <v>0</v>
      </c>
      <c r="M34" s="7">
        <f t="shared" si="1"/>
        <v>0</v>
      </c>
      <c r="N34" s="7">
        <f t="shared" si="1"/>
        <v>0</v>
      </c>
      <c r="O34" s="7">
        <f t="shared" si="1"/>
        <v>0</v>
      </c>
      <c r="P34" s="7">
        <f t="shared" si="1"/>
        <v>0</v>
      </c>
      <c r="Q34" s="7">
        <f t="shared" si="1"/>
        <v>0</v>
      </c>
      <c r="R34" s="7">
        <f t="shared" si="1"/>
        <v>0</v>
      </c>
      <c r="S34" s="7">
        <f t="shared" si="2"/>
        <v>0</v>
      </c>
    </row>
    <row r="35" spans="3:19">
      <c r="C35" s="102">
        <v>7.5</v>
      </c>
      <c r="H35" s="7">
        <f t="shared" si="1"/>
        <v>0</v>
      </c>
      <c r="I35" s="7">
        <f t="shared" si="1"/>
        <v>0</v>
      </c>
      <c r="J35" s="7">
        <f t="shared" si="1"/>
        <v>0</v>
      </c>
      <c r="K35" s="7">
        <f t="shared" si="1"/>
        <v>0</v>
      </c>
      <c r="L35" s="7">
        <f t="shared" si="1"/>
        <v>0</v>
      </c>
      <c r="M35" s="7">
        <f t="shared" si="1"/>
        <v>0</v>
      </c>
      <c r="N35" s="7">
        <f t="shared" si="1"/>
        <v>0</v>
      </c>
      <c r="O35" s="7">
        <f t="shared" si="1"/>
        <v>0</v>
      </c>
      <c r="P35" s="7">
        <f t="shared" si="1"/>
        <v>0</v>
      </c>
      <c r="Q35" s="7">
        <f t="shared" si="1"/>
        <v>0</v>
      </c>
      <c r="R35" s="7">
        <f t="shared" si="1"/>
        <v>0</v>
      </c>
      <c r="S35" s="7">
        <f t="shared" si="2"/>
        <v>0</v>
      </c>
    </row>
    <row r="36" spans="3:19">
      <c r="C36" s="102">
        <v>8</v>
      </c>
      <c r="H36" s="7">
        <f t="shared" si="1"/>
        <v>0</v>
      </c>
      <c r="I36" s="7">
        <f t="shared" si="1"/>
        <v>0</v>
      </c>
      <c r="J36" s="7">
        <f t="shared" si="1"/>
        <v>0</v>
      </c>
      <c r="K36" s="7">
        <f t="shared" si="1"/>
        <v>0</v>
      </c>
      <c r="L36" s="7">
        <f t="shared" si="1"/>
        <v>0</v>
      </c>
      <c r="M36" s="7">
        <f t="shared" si="1"/>
        <v>0</v>
      </c>
      <c r="N36" s="7">
        <f t="shared" si="1"/>
        <v>0</v>
      </c>
      <c r="O36" s="7">
        <f t="shared" si="1"/>
        <v>0</v>
      </c>
      <c r="P36" s="7">
        <f t="shared" si="1"/>
        <v>0</v>
      </c>
      <c r="Q36" s="7">
        <f t="shared" si="1"/>
        <v>0</v>
      </c>
      <c r="R36" s="7">
        <f t="shared" si="1"/>
        <v>0</v>
      </c>
      <c r="S36" s="7">
        <f t="shared" si="2"/>
        <v>0</v>
      </c>
    </row>
    <row r="37" spans="3:19">
      <c r="C37" s="102">
        <v>8.5</v>
      </c>
      <c r="H37" s="7">
        <f t="shared" si="1"/>
        <v>0</v>
      </c>
      <c r="I37" s="7">
        <f t="shared" si="1"/>
        <v>0</v>
      </c>
      <c r="J37" s="7">
        <f t="shared" si="1"/>
        <v>0</v>
      </c>
      <c r="K37" s="7">
        <f t="shared" si="1"/>
        <v>0</v>
      </c>
      <c r="L37" s="7">
        <f t="shared" si="1"/>
        <v>0</v>
      </c>
      <c r="M37" s="7">
        <f t="shared" si="1"/>
        <v>0</v>
      </c>
      <c r="N37" s="7">
        <f t="shared" si="1"/>
        <v>0</v>
      </c>
      <c r="O37" s="7">
        <f t="shared" si="1"/>
        <v>0</v>
      </c>
      <c r="P37" s="7">
        <f t="shared" si="1"/>
        <v>0</v>
      </c>
      <c r="Q37" s="7">
        <f t="shared" si="1"/>
        <v>0</v>
      </c>
      <c r="R37" s="7">
        <f t="shared" si="1"/>
        <v>0</v>
      </c>
      <c r="S37" s="7">
        <f t="shared" si="2"/>
        <v>0</v>
      </c>
    </row>
    <row r="38" spans="3:19">
      <c r="C38" s="102">
        <v>9</v>
      </c>
      <c r="H38" s="7">
        <f t="shared" si="1"/>
        <v>0</v>
      </c>
      <c r="I38" s="7">
        <f t="shared" si="1"/>
        <v>0</v>
      </c>
      <c r="J38" s="7">
        <f t="shared" si="1"/>
        <v>0</v>
      </c>
      <c r="K38" s="7">
        <f t="shared" si="1"/>
        <v>0</v>
      </c>
      <c r="L38" s="7">
        <f t="shared" si="1"/>
        <v>0</v>
      </c>
      <c r="M38" s="7">
        <f t="shared" si="1"/>
        <v>0</v>
      </c>
      <c r="N38" s="7">
        <f t="shared" si="1"/>
        <v>0</v>
      </c>
      <c r="O38" s="7">
        <f t="shared" si="1"/>
        <v>0</v>
      </c>
      <c r="P38" s="7">
        <f t="shared" si="1"/>
        <v>0</v>
      </c>
      <c r="Q38" s="7">
        <f t="shared" si="1"/>
        <v>0</v>
      </c>
      <c r="R38" s="7">
        <f t="shared" si="1"/>
        <v>0</v>
      </c>
      <c r="S38" s="7">
        <f t="shared" si="2"/>
        <v>0</v>
      </c>
    </row>
    <row r="39" spans="3:19">
      <c r="C39" s="102">
        <v>9.5</v>
      </c>
      <c r="H39" s="7">
        <f t="shared" si="1"/>
        <v>0</v>
      </c>
      <c r="I39" s="7">
        <f t="shared" si="1"/>
        <v>0</v>
      </c>
      <c r="J39" s="7">
        <f t="shared" si="1"/>
        <v>0</v>
      </c>
      <c r="K39" s="7">
        <f t="shared" si="1"/>
        <v>0</v>
      </c>
      <c r="L39" s="7">
        <f t="shared" si="1"/>
        <v>0</v>
      </c>
      <c r="M39" s="7">
        <f t="shared" si="1"/>
        <v>0</v>
      </c>
      <c r="N39" s="7">
        <f t="shared" si="1"/>
        <v>0</v>
      </c>
      <c r="O39" s="7">
        <f t="shared" si="1"/>
        <v>0</v>
      </c>
      <c r="P39" s="7">
        <f t="shared" si="1"/>
        <v>0</v>
      </c>
      <c r="Q39" s="7">
        <f t="shared" si="1"/>
        <v>0</v>
      </c>
      <c r="R39" s="7">
        <f t="shared" si="1"/>
        <v>0</v>
      </c>
      <c r="S39" s="7">
        <f t="shared" si="2"/>
        <v>0</v>
      </c>
    </row>
    <row r="40" spans="3:19">
      <c r="C40" s="103">
        <v>10</v>
      </c>
      <c r="H40" s="7">
        <f t="shared" si="1"/>
        <v>0</v>
      </c>
      <c r="I40" s="7">
        <f t="shared" si="1"/>
        <v>0</v>
      </c>
      <c r="J40" s="7">
        <f t="shared" si="1"/>
        <v>0</v>
      </c>
      <c r="K40" s="7">
        <f t="shared" si="1"/>
        <v>0</v>
      </c>
      <c r="L40" s="7">
        <f t="shared" si="1"/>
        <v>0</v>
      </c>
      <c r="M40" s="7">
        <f t="shared" si="1"/>
        <v>0</v>
      </c>
      <c r="N40" s="7">
        <f t="shared" si="1"/>
        <v>0</v>
      </c>
      <c r="O40" s="7">
        <f t="shared" si="1"/>
        <v>0</v>
      </c>
      <c r="P40" s="7">
        <f t="shared" si="1"/>
        <v>0</v>
      </c>
      <c r="Q40" s="7">
        <f t="shared" si="1"/>
        <v>0</v>
      </c>
      <c r="R40" s="7">
        <f t="shared" si="1"/>
        <v>0</v>
      </c>
      <c r="S40" s="7">
        <f t="shared" si="2"/>
        <v>0</v>
      </c>
    </row>
    <row r="41" spans="3:19">
      <c r="H41" s="7">
        <f t="shared" si="1"/>
        <v>0</v>
      </c>
      <c r="I41" s="7">
        <f t="shared" si="1"/>
        <v>0</v>
      </c>
      <c r="J41" s="7">
        <f t="shared" si="1"/>
        <v>0</v>
      </c>
      <c r="K41" s="7">
        <f t="shared" si="1"/>
        <v>0</v>
      </c>
      <c r="L41" s="7">
        <f t="shared" si="1"/>
        <v>0</v>
      </c>
      <c r="M41" s="7">
        <f t="shared" si="1"/>
        <v>0</v>
      </c>
      <c r="N41" s="7">
        <f t="shared" si="1"/>
        <v>0</v>
      </c>
      <c r="O41" s="7">
        <f t="shared" si="1"/>
        <v>0</v>
      </c>
      <c r="P41" s="7">
        <f t="shared" si="1"/>
        <v>0</v>
      </c>
      <c r="Q41" s="7">
        <f t="shared" si="1"/>
        <v>0</v>
      </c>
      <c r="R41" s="7">
        <f t="shared" si="1"/>
        <v>0</v>
      </c>
      <c r="S41" s="7">
        <f t="shared" si="2"/>
        <v>0</v>
      </c>
    </row>
    <row r="42" spans="3:19">
      <c r="H42" s="7">
        <f t="shared" si="1"/>
        <v>0</v>
      </c>
      <c r="I42" s="7">
        <f t="shared" si="1"/>
        <v>0</v>
      </c>
      <c r="J42" s="7">
        <f t="shared" si="1"/>
        <v>0</v>
      </c>
      <c r="K42" s="7">
        <f t="shared" si="1"/>
        <v>0</v>
      </c>
      <c r="L42" s="7">
        <f t="shared" si="1"/>
        <v>0</v>
      </c>
      <c r="M42" s="7">
        <f t="shared" si="1"/>
        <v>0</v>
      </c>
      <c r="N42" s="7">
        <f t="shared" si="1"/>
        <v>0</v>
      </c>
      <c r="O42" s="7">
        <f t="shared" si="1"/>
        <v>0</v>
      </c>
      <c r="P42" s="7">
        <f t="shared" si="1"/>
        <v>0</v>
      </c>
      <c r="Q42" s="7">
        <f t="shared" si="1"/>
        <v>0</v>
      </c>
      <c r="R42" s="7">
        <f t="shared" si="1"/>
        <v>0</v>
      </c>
      <c r="S42" s="7">
        <f t="shared" si="2"/>
        <v>0</v>
      </c>
    </row>
    <row r="43" spans="3:19">
      <c r="H43" s="7">
        <f t="shared" si="1"/>
        <v>0</v>
      </c>
      <c r="I43" s="7">
        <f t="shared" si="1"/>
        <v>0</v>
      </c>
      <c r="J43" s="7">
        <f t="shared" si="1"/>
        <v>0</v>
      </c>
      <c r="K43" s="7">
        <f t="shared" si="1"/>
        <v>0</v>
      </c>
      <c r="L43" s="7">
        <f t="shared" si="1"/>
        <v>0</v>
      </c>
      <c r="M43" s="7">
        <f t="shared" si="1"/>
        <v>0</v>
      </c>
      <c r="N43" s="7">
        <f t="shared" si="1"/>
        <v>0</v>
      </c>
      <c r="O43" s="7">
        <f t="shared" si="1"/>
        <v>0</v>
      </c>
      <c r="P43" s="7">
        <f t="shared" si="1"/>
        <v>0</v>
      </c>
      <c r="Q43" s="7">
        <f t="shared" si="1"/>
        <v>0</v>
      </c>
      <c r="R43" s="7">
        <f t="shared" si="1"/>
        <v>0</v>
      </c>
      <c r="S43" s="7">
        <f t="shared" si="2"/>
        <v>0</v>
      </c>
    </row>
    <row r="44" spans="3:19">
      <c r="H44" s="7">
        <f t="shared" ref="H44:R44" si="3">IF(H25="",0,H25)</f>
        <v>0</v>
      </c>
      <c r="I44" s="7">
        <f t="shared" si="3"/>
        <v>0</v>
      </c>
      <c r="J44" s="7">
        <f t="shared" si="3"/>
        <v>0</v>
      </c>
      <c r="K44" s="7">
        <f t="shared" si="3"/>
        <v>0</v>
      </c>
      <c r="L44" s="7">
        <f t="shared" si="3"/>
        <v>0</v>
      </c>
      <c r="M44" s="7">
        <f t="shared" si="3"/>
        <v>0</v>
      </c>
      <c r="N44" s="7">
        <f t="shared" si="3"/>
        <v>0</v>
      </c>
      <c r="O44" s="7">
        <f t="shared" si="3"/>
        <v>0</v>
      </c>
      <c r="P44" s="7">
        <f t="shared" si="3"/>
        <v>0</v>
      </c>
      <c r="Q44" s="7">
        <f t="shared" si="3"/>
        <v>0</v>
      </c>
      <c r="R44" s="7">
        <f t="shared" si="3"/>
        <v>0</v>
      </c>
      <c r="S44" s="7">
        <f t="shared" si="2"/>
        <v>0</v>
      </c>
    </row>
  </sheetData>
  <sheetProtection password="C900" sheet="1" objects="1" scenarios="1"/>
  <sortState ref="A8:U25">
    <sortCondition ref="U8"/>
  </sortState>
  <mergeCells count="9">
    <mergeCell ref="A4:F6"/>
    <mergeCell ref="H7:R7"/>
    <mergeCell ref="A1:D1"/>
    <mergeCell ref="E1:N1"/>
    <mergeCell ref="O1:U1"/>
    <mergeCell ref="A2:C2"/>
    <mergeCell ref="D2:F2"/>
    <mergeCell ref="H2:P2"/>
    <mergeCell ref="S2:U2"/>
  </mergeCells>
  <phoneticPr fontId="0" type="noConversion"/>
  <conditionalFormatting sqref="S8:S25">
    <cfRule type="cellIs" dxfId="3" priority="1" stopIfTrue="1" operator="equal">
      <formula>0</formula>
    </cfRule>
  </conditionalFormatting>
  <dataValidations count="1">
    <dataValidation type="list" allowBlank="1" showDropDown="1" showInputMessage="1" showErrorMessage="1" errorTitle="Falsche Eingabe!" error="Bitte nur &quot;0&quot; oder Bewertungen von 5,0 - 10,0 eingeben!" promptTitle="Bewertung eingeben!" prompt="Bitte nur &quot;0&quot; oder Bewertungen von 5,0 - 10,0 eingeben!" sqref="H8:R25">
      <formula1>$C$29:$C$40</formula1>
    </dataValidation>
  </dataValidations>
  <printOptions horizontalCentered="1"/>
  <pageMargins left="0.59055118110236227" right="0.59055118110236227" top="0.59055118110236227" bottom="0.78740157480314965" header="0.19685039370078741" footer="0.39370078740157483"/>
  <pageSetup paperSize="9" scale="72" fitToHeight="0" orientation="landscape" r:id="rId1"/>
  <headerFooter alignWithMargins="0">
    <oddFooter>&amp;LVorlage: HSVRM / Sören Marquardt
&amp;D/&amp;T&amp;C&amp;F
&amp;A&amp;RSeite: 
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8">
    <pageSetUpPr fitToPage="1"/>
  </sheetPr>
  <dimension ref="A1:AP50"/>
  <sheetViews>
    <sheetView showGridLines="0" tabSelected="1" zoomScale="90" zoomScaleNormal="90" workbookViewId="0">
      <pane xSplit="7" ySplit="7" topLeftCell="S11" activePane="bottomRight" state="frozen"/>
      <selection activeCell="A14" sqref="A14"/>
      <selection pane="topRight" activeCell="A14" sqref="A14"/>
      <selection pane="bottomLeft" activeCell="A14" sqref="A14"/>
      <selection pane="bottomRight" activeCell="S15" sqref="S15"/>
    </sheetView>
  </sheetViews>
  <sheetFormatPr baseColWidth="10" defaultColWidth="7" defaultRowHeight="12.75"/>
  <cols>
    <col min="1" max="2" width="5.7109375" style="3" customWidth="1"/>
    <col min="3" max="3" width="20.28515625" style="3" bestFit="1" customWidth="1"/>
    <col min="4" max="4" width="16.42578125" style="3" bestFit="1" customWidth="1"/>
    <col min="5" max="5" width="9" style="3" bestFit="1" customWidth="1"/>
    <col min="6" max="6" width="23.85546875" style="3" bestFit="1" customWidth="1"/>
    <col min="7" max="7" width="19.5703125" style="3" bestFit="1" customWidth="1"/>
    <col min="8" max="18" width="5.7109375" style="3" customWidth="1"/>
    <col min="19" max="19" width="9.7109375" style="3" customWidth="1"/>
    <col min="20" max="20" width="5.5703125" style="3" customWidth="1"/>
    <col min="21" max="21" width="9.7109375" style="3" customWidth="1"/>
    <col min="22" max="22" width="7" style="3"/>
    <col min="23" max="24" width="7.28515625" style="3" bestFit="1" customWidth="1"/>
    <col min="25" max="29" width="7.140625" style="3" bestFit="1" customWidth="1"/>
    <col min="30" max="31" width="7" style="3"/>
    <col min="32" max="33" width="7.140625" style="3" bestFit="1" customWidth="1"/>
    <col min="34" max="16384" width="7" style="3"/>
  </cols>
  <sheetData>
    <row r="1" spans="1:42" ht="33.75">
      <c r="A1" s="356" t="s">
        <v>106</v>
      </c>
      <c r="B1" s="356"/>
      <c r="C1" s="356"/>
      <c r="D1" s="356"/>
      <c r="E1" s="348" t="str">
        <f>Dateneingabe!C6&amp;""</f>
        <v xml:space="preserve">Vereinsprüfung </v>
      </c>
      <c r="F1" s="348"/>
      <c r="G1" s="348"/>
      <c r="H1" s="348"/>
      <c r="I1" s="348"/>
      <c r="J1" s="348"/>
      <c r="K1" s="348"/>
      <c r="L1" s="348"/>
      <c r="M1" s="348"/>
      <c r="N1" s="348"/>
      <c r="O1" s="353" t="s">
        <v>189</v>
      </c>
      <c r="P1" s="353"/>
      <c r="Q1" s="353"/>
      <c r="R1" s="353"/>
      <c r="S1" s="353"/>
      <c r="T1" s="353"/>
      <c r="U1" s="353"/>
    </row>
    <row r="2" spans="1:42" s="6" customFormat="1" ht="15.75">
      <c r="A2" s="345" t="s">
        <v>1</v>
      </c>
      <c r="B2" s="346"/>
      <c r="C2" s="346"/>
      <c r="D2" s="347" t="str">
        <f>Dateneingabe!C5</f>
        <v>VSG Offenbach</v>
      </c>
      <c r="E2" s="347"/>
      <c r="F2" s="347"/>
      <c r="G2" s="4" t="s">
        <v>2</v>
      </c>
      <c r="H2" s="347" t="str">
        <f>Dateneingabe!I4</f>
        <v>Conny Hupka</v>
      </c>
      <c r="I2" s="347"/>
      <c r="J2" s="347"/>
      <c r="K2" s="347"/>
      <c r="L2" s="347"/>
      <c r="M2" s="347"/>
      <c r="N2" s="347"/>
      <c r="O2" s="347"/>
      <c r="P2" s="347"/>
      <c r="Q2" s="5"/>
      <c r="R2" s="4" t="s">
        <v>10</v>
      </c>
      <c r="S2" s="354">
        <f>Dateneingabe!C7</f>
        <v>42239</v>
      </c>
      <c r="T2" s="354"/>
      <c r="U2" s="355"/>
    </row>
    <row r="3" spans="1:42" ht="5.0999999999999996" customHeight="1"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42" s="128" customFormat="1">
      <c r="A4" s="349" t="s">
        <v>207</v>
      </c>
      <c r="B4" s="349"/>
      <c r="C4" s="349"/>
      <c r="D4" s="349"/>
      <c r="E4" s="349"/>
      <c r="F4" s="350"/>
      <c r="G4" s="8" t="s">
        <v>3</v>
      </c>
      <c r="H4" s="119">
        <f>'Übersicht Übungen'!$A48</f>
        <v>1</v>
      </c>
      <c r="I4" s="120">
        <f>'Übersicht Übungen'!$A49</f>
        <v>2</v>
      </c>
      <c r="J4" s="120">
        <f>'Übersicht Übungen'!$A50</f>
        <v>3</v>
      </c>
      <c r="K4" s="120">
        <f>'Übersicht Übungen'!$A51</f>
        <v>4</v>
      </c>
      <c r="L4" s="120">
        <f>'Übersicht Übungen'!$A52</f>
        <v>6</v>
      </c>
      <c r="M4" s="120">
        <f>'Übersicht Übungen'!$A53</f>
        <v>8</v>
      </c>
      <c r="N4" s="120">
        <f>'Übersicht Übungen'!$A54</f>
        <v>9</v>
      </c>
      <c r="O4" s="120">
        <f>'Übersicht Übungen'!$A55</f>
        <v>7</v>
      </c>
      <c r="P4" s="120">
        <f>'Übersicht Übungen'!$A56</f>
        <v>5</v>
      </c>
      <c r="Q4" s="120">
        <f>'Übersicht Übungen'!$A57</f>
        <v>10</v>
      </c>
      <c r="R4" s="122"/>
      <c r="S4" s="9"/>
      <c r="T4" s="9"/>
      <c r="U4" s="9"/>
      <c r="W4" s="174" t="s">
        <v>183</v>
      </c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</row>
    <row r="5" spans="1:42" s="128" customFormat="1">
      <c r="A5" s="349"/>
      <c r="B5" s="349"/>
      <c r="C5" s="349"/>
      <c r="D5" s="349"/>
      <c r="E5" s="349"/>
      <c r="F5" s="350"/>
      <c r="G5" s="170" t="s">
        <v>190</v>
      </c>
      <c r="H5" s="123">
        <f>'Übersicht Übungen'!$B48</f>
        <v>1</v>
      </c>
      <c r="I5" s="124">
        <f>'Übersicht Übungen'!$B49</f>
        <v>2</v>
      </c>
      <c r="J5" s="124">
        <f>'Übersicht Übungen'!$B50</f>
        <v>3</v>
      </c>
      <c r="K5" s="124">
        <f>'Übersicht Übungen'!$B51</f>
        <v>4</v>
      </c>
      <c r="L5" s="124">
        <f>'Übersicht Übungen'!$B52</f>
        <v>5</v>
      </c>
      <c r="M5" s="124">
        <f>'Übersicht Übungen'!$B53</f>
        <v>6</v>
      </c>
      <c r="N5" s="124">
        <f>'Übersicht Übungen'!$B54</f>
        <v>7</v>
      </c>
      <c r="O5" s="124">
        <f>'Übersicht Übungen'!$B55</f>
        <v>8</v>
      </c>
      <c r="P5" s="124">
        <f>'Übersicht Übungen'!$B56</f>
        <v>9</v>
      </c>
      <c r="Q5" s="124">
        <f>'Übersicht Übungen'!$B57</f>
        <v>10</v>
      </c>
      <c r="R5" s="125"/>
      <c r="S5" s="11"/>
      <c r="T5" s="11"/>
      <c r="U5" s="11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</row>
    <row r="6" spans="1:42" s="128" customFormat="1">
      <c r="A6" s="351"/>
      <c r="B6" s="351"/>
      <c r="C6" s="351"/>
      <c r="D6" s="351"/>
      <c r="E6" s="351"/>
      <c r="F6" s="352"/>
      <c r="G6" s="10" t="s">
        <v>6</v>
      </c>
      <c r="H6" s="171">
        <f>'Übersicht Übungen'!$C48</f>
        <v>3</v>
      </c>
      <c r="I6" s="172">
        <f>'Übersicht Übungen'!$C49</f>
        <v>2</v>
      </c>
      <c r="J6" s="172">
        <f>'Übersicht Übungen'!$C50</f>
        <v>3</v>
      </c>
      <c r="K6" s="172">
        <f>'Übersicht Übungen'!$C51</f>
        <v>3</v>
      </c>
      <c r="L6" s="172">
        <f>'Übersicht Übungen'!$C52</f>
        <v>4</v>
      </c>
      <c r="M6" s="172">
        <f>'Übersicht Übungen'!$C53</f>
        <v>3</v>
      </c>
      <c r="N6" s="172">
        <f>'Übersicht Übungen'!$C54</f>
        <v>3</v>
      </c>
      <c r="O6" s="172">
        <f>'Übersicht Übungen'!$C55</f>
        <v>3</v>
      </c>
      <c r="P6" s="172">
        <f>'Übersicht Übungen'!$C56</f>
        <v>4</v>
      </c>
      <c r="Q6" s="172">
        <f>'Übersicht Übungen'!$C57</f>
        <v>4</v>
      </c>
      <c r="R6" s="173"/>
      <c r="S6" s="11"/>
      <c r="T6" s="11"/>
      <c r="U6" s="11"/>
      <c r="W6" s="357" t="str">
        <f>"Übung: "&amp;H$4</f>
        <v>Übung: 1</v>
      </c>
      <c r="X6" s="358"/>
      <c r="Y6" s="357" t="str">
        <f>"Übung: "&amp;I$4</f>
        <v>Übung: 2</v>
      </c>
      <c r="Z6" s="358"/>
      <c r="AA6" s="357" t="str">
        <f>"Übung: "&amp;J$4</f>
        <v>Übung: 3</v>
      </c>
      <c r="AB6" s="358"/>
      <c r="AC6" s="357" t="str">
        <f>"Übung: "&amp;K$4</f>
        <v>Übung: 4</v>
      </c>
      <c r="AD6" s="358"/>
      <c r="AE6" s="357" t="str">
        <f>"Übung: "&amp;L$4</f>
        <v>Übung: 6</v>
      </c>
      <c r="AF6" s="358"/>
      <c r="AG6" s="357" t="str">
        <f>"Übung: "&amp;M$4</f>
        <v>Übung: 8</v>
      </c>
      <c r="AH6" s="358"/>
      <c r="AI6" s="357" t="str">
        <f>"Übung: "&amp;N$4</f>
        <v>Übung: 9</v>
      </c>
      <c r="AJ6" s="358"/>
      <c r="AK6" s="357" t="str">
        <f>"Übung: "&amp;O$4</f>
        <v>Übung: 7</v>
      </c>
      <c r="AL6" s="358"/>
      <c r="AM6" s="357" t="str">
        <f>"Übung: "&amp;P$4</f>
        <v>Übung: 5</v>
      </c>
      <c r="AN6" s="358"/>
      <c r="AO6" s="357" t="str">
        <f>"Übung: "&amp;Q$4</f>
        <v>Übung: 10</v>
      </c>
      <c r="AP6" s="358"/>
    </row>
    <row r="7" spans="1:42" ht="15.75">
      <c r="A7" s="12" t="s">
        <v>0</v>
      </c>
      <c r="B7" s="12" t="s">
        <v>50</v>
      </c>
      <c r="C7" s="13" t="s">
        <v>8</v>
      </c>
      <c r="D7" s="14" t="s">
        <v>11</v>
      </c>
      <c r="E7" s="14" t="s">
        <v>13</v>
      </c>
      <c r="F7" s="13" t="s">
        <v>5</v>
      </c>
      <c r="G7" s="14" t="s">
        <v>12</v>
      </c>
      <c r="H7" s="342" t="s">
        <v>9</v>
      </c>
      <c r="I7" s="343"/>
      <c r="J7" s="343"/>
      <c r="K7" s="343"/>
      <c r="L7" s="343"/>
      <c r="M7" s="343"/>
      <c r="N7" s="343"/>
      <c r="O7" s="343"/>
      <c r="P7" s="343"/>
      <c r="Q7" s="343"/>
      <c r="R7" s="344"/>
      <c r="S7" s="117" t="s">
        <v>7</v>
      </c>
      <c r="T7" s="127" t="s">
        <v>14</v>
      </c>
      <c r="U7" s="117" t="s">
        <v>4</v>
      </c>
      <c r="W7" s="121" t="s">
        <v>181</v>
      </c>
      <c r="X7" s="121" t="s">
        <v>182</v>
      </c>
      <c r="Y7" s="121" t="s">
        <v>181</v>
      </c>
      <c r="Z7" s="121" t="s">
        <v>182</v>
      </c>
      <c r="AA7" s="121" t="s">
        <v>181</v>
      </c>
      <c r="AB7" s="121" t="s">
        <v>182</v>
      </c>
      <c r="AC7" s="121" t="s">
        <v>181</v>
      </c>
      <c r="AD7" s="121" t="s">
        <v>182</v>
      </c>
      <c r="AE7" s="121" t="s">
        <v>181</v>
      </c>
      <c r="AF7" s="121" t="s">
        <v>182</v>
      </c>
      <c r="AG7" s="121" t="s">
        <v>181</v>
      </c>
      <c r="AH7" s="121" t="s">
        <v>182</v>
      </c>
      <c r="AI7" s="121" t="s">
        <v>181</v>
      </c>
      <c r="AJ7" s="121" t="s">
        <v>182</v>
      </c>
      <c r="AK7" s="121" t="s">
        <v>181</v>
      </c>
      <c r="AL7" s="121" t="s">
        <v>182</v>
      </c>
      <c r="AM7" s="121" t="s">
        <v>181</v>
      </c>
      <c r="AN7" s="121" t="s">
        <v>182</v>
      </c>
      <c r="AO7" s="121" t="s">
        <v>181</v>
      </c>
      <c r="AP7" s="121" t="s">
        <v>182</v>
      </c>
    </row>
    <row r="8" spans="1:42" ht="29.1" customHeight="1">
      <c r="A8" s="15">
        <f>IF(Dateneingabe!A81="","",Dateneingabe!A81)</f>
        <v>20</v>
      </c>
      <c r="B8" s="15" t="str">
        <f>IF(Dateneingabe!B81="","",Dateneingabe!B81)</f>
        <v/>
      </c>
      <c r="C8" s="16" t="str">
        <f>IF(Dateneingabe!E81="","",Dateneingabe!E81)</f>
        <v>Heike Rusch</v>
      </c>
      <c r="D8" s="17" t="str">
        <f>IF(Dateneingabe!F81="","",Dateneingabe!F81)</f>
        <v>VSGO</v>
      </c>
      <c r="E8" s="17" t="str">
        <f>IF(Dateneingabe!G81="","",Dateneingabe!G81)</f>
        <v>HSVRM</v>
      </c>
      <c r="F8" s="18" t="str">
        <f>IF(Dateneingabe!H81="","",Dateneingabe!H81)</f>
        <v>Borders Blackpearl British Joker</v>
      </c>
      <c r="G8" s="19" t="str">
        <f>IF(Dateneingabe!I81="","",Dateneingabe!I81)</f>
        <v>Border Collie</v>
      </c>
      <c r="H8" s="112">
        <f>IF(AND(W8="",X8=""),"",IF(X8="",W8,IF(W8="",X8,((W8+X8)/2))))</f>
        <v>10</v>
      </c>
      <c r="I8" s="113">
        <f>IF(AND(Y8="",Z8=""),"",IF(Z8="",Y8,IF(Y8="",Z8,((Y8+Z8)/2))))</f>
        <v>9</v>
      </c>
      <c r="J8" s="113">
        <f>IF(AND(AA8="",AB8=""),"",IF(AB8="",AA8,IF(AA8="",AB8,((AA8+AB8)/2))))</f>
        <v>9</v>
      </c>
      <c r="K8" s="113">
        <f>IF(AND(AC8="",AD8=""),"",IF(AD8="",AC8,IF(AC8="",AD8,((AC8+AD8)/2))))</f>
        <v>9</v>
      </c>
      <c r="L8" s="113">
        <f>IF(AND(AE8="",AF8=""),"",IF(AF8="",AE8,IF(AE8="",AF8,((AE8+AF8)/2))))</f>
        <v>10</v>
      </c>
      <c r="M8" s="113">
        <f>IF(AND(AG8="",AH8=""),"",IF(AH8="",AG8,IF(AG8="",AH8,((AG8+AH8)/2))))</f>
        <v>8</v>
      </c>
      <c r="N8" s="113">
        <f>IF(AND(AI8="",AJ8=""),"",IF(AJ8="",AI8,IF(AI8="",AJ8,((AI8+AJ8)/2))))</f>
        <v>10</v>
      </c>
      <c r="O8" s="113">
        <f>IF(AND(AK8="",AL8=""),"",IF(AL8="",AK8,IF(AK8="",AL8,((AK8+AL8)/2))))</f>
        <v>9.5</v>
      </c>
      <c r="P8" s="113">
        <f>IF(AND(AM8="",AN8=""),"",IF(AN8="",AM8,IF(AM8="",AN8,((AM8+AN8)/2))))</f>
        <v>10</v>
      </c>
      <c r="Q8" s="113">
        <f>IF(AND(AO8="",AP8=""),"",IF(AP8="",AO8,IF(AO8="",AP8,((AO8+AP8)/2))))</f>
        <v>9.5</v>
      </c>
      <c r="R8" s="114"/>
      <c r="S8" s="98">
        <f>S27</f>
        <v>302.5</v>
      </c>
      <c r="T8" s="20" t="str">
        <f>IF(U8="DIS","NB",IF(S8=0,"",IF(S8&gt;$B$29,"V",IF(S8&gt;$B$30,"SG",IF(S8&gt;$B$31,"G","NB")))))</f>
        <v>V</v>
      </c>
      <c r="U8" s="144">
        <v>1</v>
      </c>
      <c r="W8" s="108">
        <v>10</v>
      </c>
      <c r="X8" s="109"/>
      <c r="Y8" s="108">
        <v>9</v>
      </c>
      <c r="Z8" s="109"/>
      <c r="AA8" s="108">
        <v>9</v>
      </c>
      <c r="AB8" s="109"/>
      <c r="AC8" s="108">
        <v>9</v>
      </c>
      <c r="AD8" s="109"/>
      <c r="AE8" s="108">
        <v>10</v>
      </c>
      <c r="AF8" s="109"/>
      <c r="AG8" s="108">
        <v>8</v>
      </c>
      <c r="AH8" s="109"/>
      <c r="AI8" s="108">
        <v>10</v>
      </c>
      <c r="AJ8" s="109"/>
      <c r="AK8" s="108">
        <v>9.5</v>
      </c>
      <c r="AL8" s="109"/>
      <c r="AM8" s="108">
        <v>10</v>
      </c>
      <c r="AN8" s="109"/>
      <c r="AO8" s="108">
        <v>9.5</v>
      </c>
      <c r="AP8" s="109"/>
    </row>
    <row r="9" spans="1:42" ht="29.1" customHeight="1">
      <c r="A9" s="21">
        <f>IF(Dateneingabe!A72="","",Dateneingabe!A72)</f>
        <v>11</v>
      </c>
      <c r="B9" s="21" t="str">
        <f>IF(Dateneingabe!B72="","",Dateneingabe!B72)</f>
        <v/>
      </c>
      <c r="C9" s="22" t="str">
        <f>IF(Dateneingabe!E72="","",Dateneingabe!E72)</f>
        <v>Heike Ungar</v>
      </c>
      <c r="D9" s="23" t="str">
        <f>IF(Dateneingabe!F72="","",Dateneingabe!F72)</f>
        <v>Taunushunde</v>
      </c>
      <c r="E9" s="23" t="str">
        <f>IF(Dateneingabe!G72="","",Dateneingabe!G72)</f>
        <v>DSV</v>
      </c>
      <c r="F9" s="24" t="str">
        <f>IF(Dateneingabe!H72="","",Dateneingabe!H72)</f>
        <v>Golden Mayflowers Power of Love</v>
      </c>
      <c r="G9" s="25" t="str">
        <f>IF(Dateneingabe!I72="","",Dateneingabe!I72)</f>
        <v>Golden Retriever</v>
      </c>
      <c r="H9" s="105">
        <f>IF(AND(W9="",X9=""),"",IF(X9="",W9,IF(W9="",X9,((W9+X9)/2))))</f>
        <v>9.5</v>
      </c>
      <c r="I9" s="104">
        <f>IF(AND(Y9="",Z9=""),"",IF(Z9="",Y9,IF(Y9="",Z9,((Y9+Z9)/2))))</f>
        <v>9.5</v>
      </c>
      <c r="J9" s="104">
        <f>IF(AND(AA9="",AB9=""),"",IF(AB9="",AA9,IF(AA9="",AB9,((AA9+AB9)/2))))</f>
        <v>9</v>
      </c>
      <c r="K9" s="104">
        <f>IF(AND(AC9="",AD9=""),"",IF(AD9="",AC9,IF(AC9="",AD9,((AC9+AD9)/2))))</f>
        <v>10</v>
      </c>
      <c r="L9" s="104">
        <f>IF(AND(AE9="",AF9=""),"",IF(AF9="",AE9,IF(AE9="",AF9,((AE9+AF9)/2))))</f>
        <v>7</v>
      </c>
      <c r="M9" s="104">
        <f>IF(AND(AG9="",AH9=""),"",IF(AH9="",AG9,IF(AG9="",AH9,((AG9+AH9)/2))))</f>
        <v>7</v>
      </c>
      <c r="N9" s="104">
        <f>IF(AND(AI9="",AJ9=""),"",IF(AJ9="",AI9,IF(AI9="",AJ9,((AI9+AJ9)/2))))</f>
        <v>10</v>
      </c>
      <c r="O9" s="104">
        <f>IF(AND(AK9="",AL9=""),"",IF(AL9="",AK9,IF(AK9="",AL9,((AK9+AL9)/2))))</f>
        <v>9.5</v>
      </c>
      <c r="P9" s="104">
        <f>IF(AND(AM9="",AN9=""),"",IF(AN9="",AM9,IF(AM9="",AN9,((AM9+AN9)/2))))</f>
        <v>8.5</v>
      </c>
      <c r="Q9" s="104">
        <f>IF(AND(AO9="",AP9=""),"",IF(AP9="",AO9,IF(AO9="",AP9,((AO9+AP9)/2))))</f>
        <v>10</v>
      </c>
      <c r="R9" s="115"/>
      <c r="S9" s="99">
        <f>S28</f>
        <v>286</v>
      </c>
      <c r="T9" s="26" t="str">
        <f>IF(U9="DIS","NB",IF(S9=0,"",IF(S9&gt;$B$29,"V",IF(S9&gt;$B$30,"SG",IF(S9&gt;$B$31,"G","NB")))))</f>
        <v>V</v>
      </c>
      <c r="U9" s="145">
        <v>2</v>
      </c>
      <c r="W9" s="27">
        <v>9.5</v>
      </c>
      <c r="X9" s="110"/>
      <c r="Y9" s="27">
        <v>9.5</v>
      </c>
      <c r="Z9" s="110"/>
      <c r="AA9" s="27">
        <v>9</v>
      </c>
      <c r="AB9" s="110"/>
      <c r="AC9" s="27">
        <v>10</v>
      </c>
      <c r="AD9" s="110"/>
      <c r="AE9" s="27">
        <v>7</v>
      </c>
      <c r="AF9" s="110"/>
      <c r="AG9" s="27">
        <v>7</v>
      </c>
      <c r="AH9" s="110"/>
      <c r="AI9" s="27">
        <v>10</v>
      </c>
      <c r="AJ9" s="110"/>
      <c r="AK9" s="27">
        <v>9.5</v>
      </c>
      <c r="AL9" s="110"/>
      <c r="AM9" s="27">
        <v>8.5</v>
      </c>
      <c r="AN9" s="110"/>
      <c r="AO9" s="27">
        <v>10</v>
      </c>
      <c r="AP9" s="110"/>
    </row>
    <row r="10" spans="1:42" ht="29.1" customHeight="1">
      <c r="A10" s="21">
        <f>IF(Dateneingabe!A80="","",Dateneingabe!A80)</f>
        <v>19</v>
      </c>
      <c r="B10" s="21" t="str">
        <f>IF(Dateneingabe!B80="","",Dateneingabe!B80)</f>
        <v/>
      </c>
      <c r="C10" s="22" t="str">
        <f>IF(Dateneingabe!E80="","",Dateneingabe!E80)</f>
        <v>Günter Rück</v>
      </c>
      <c r="D10" s="23" t="str">
        <f>IF(Dateneingabe!F80="","",Dateneingabe!F80)</f>
        <v>VSGO</v>
      </c>
      <c r="E10" s="23" t="str">
        <f>IF(Dateneingabe!G80="","",Dateneingabe!G80)</f>
        <v>HSVRM</v>
      </c>
      <c r="F10" s="24" t="str">
        <f>IF(Dateneingabe!H80="","",Dateneingabe!H80)</f>
        <v>Borders Blackpearl Beryl spot in the shiny night</v>
      </c>
      <c r="G10" s="25" t="str">
        <f>IF(Dateneingabe!I80="","",Dateneingabe!I80)</f>
        <v>Border Collie</v>
      </c>
      <c r="H10" s="105">
        <f>IF(AND(W10="",X10=""),"",IF(X10="",W10,IF(W10="",X10,((W10+X10)/2))))</f>
        <v>8.5</v>
      </c>
      <c r="I10" s="104">
        <f>IF(AND(Y10="",Z10=""),"",IF(Z10="",Y10,IF(Y10="",Z10,((Y10+Z10)/2))))</f>
        <v>9.5</v>
      </c>
      <c r="J10" s="104">
        <f>IF(AND(AA10="",AB10=""),"",IF(AB10="",AA10,IF(AA10="",AB10,((AA10+AB10)/2))))</f>
        <v>9.5</v>
      </c>
      <c r="K10" s="104">
        <f>IF(AND(AC10="",AD10=""),"",IF(AD10="",AC10,IF(AC10="",AD10,((AC10+AD10)/2))))</f>
        <v>10</v>
      </c>
      <c r="L10" s="104">
        <f>IF(AND(AE10="",AF10=""),"",IF(AF10="",AE10,IF(AE10="",AF10,((AE10+AF10)/2))))</f>
        <v>10</v>
      </c>
      <c r="M10" s="104">
        <f>IF(AND(AG10="",AH10=""),"",IF(AH10="",AG10,IF(AG10="",AH10,((AG10+AH10)/2))))</f>
        <v>9</v>
      </c>
      <c r="N10" s="104">
        <f>IF(AND(AI10="",AJ10=""),"",IF(AJ10="",AI10,IF(AI10="",AJ10,((AI10+AJ10)/2))))</f>
        <v>9</v>
      </c>
      <c r="O10" s="104">
        <f>IF(AND(AK10="",AL10=""),"",IF(AL10="",AK10,IF(AK10="",AL10,((AK10+AL10)/2))))</f>
        <v>8.5</v>
      </c>
      <c r="P10" s="104">
        <f>IF(AND(AM10="",AN10=""),"",IF(AN10="",AM10,IF(AM10="",AN10,((AM10+AN10)/2))))</f>
        <v>7.5</v>
      </c>
      <c r="Q10" s="104">
        <f>IF(AND(AO10="",AP10=""),"",IF(AP10="",AO10,IF(AO10="",AP10,((AO10+AP10)/2))))</f>
        <v>8</v>
      </c>
      <c r="R10" s="115"/>
      <c r="S10" s="99">
        <f>S29</f>
        <v>284.5</v>
      </c>
      <c r="T10" s="26" t="str">
        <f>IF(U10="DIS","NB",IF(S10=0,"",IF(S10&gt;$B$29,"V",IF(S10&gt;$B$30,"SG",IF(S10&gt;$B$31,"G","NB")))))</f>
        <v>V</v>
      </c>
      <c r="U10" s="145">
        <v>3</v>
      </c>
      <c r="W10" s="27">
        <v>8.5</v>
      </c>
      <c r="X10" s="110"/>
      <c r="Y10" s="27">
        <v>9.5</v>
      </c>
      <c r="Z10" s="110"/>
      <c r="AA10" s="27">
        <v>9.5</v>
      </c>
      <c r="AB10" s="110"/>
      <c r="AC10" s="27">
        <v>10</v>
      </c>
      <c r="AD10" s="110"/>
      <c r="AE10" s="27">
        <v>10</v>
      </c>
      <c r="AF10" s="110"/>
      <c r="AG10" s="27">
        <v>9</v>
      </c>
      <c r="AH10" s="110"/>
      <c r="AI10" s="27">
        <v>9</v>
      </c>
      <c r="AJ10" s="110"/>
      <c r="AK10" s="27">
        <v>8.5</v>
      </c>
      <c r="AL10" s="110"/>
      <c r="AM10" s="27">
        <v>7.5</v>
      </c>
      <c r="AN10" s="110"/>
      <c r="AO10" s="27">
        <v>8</v>
      </c>
      <c r="AP10" s="110"/>
    </row>
    <row r="11" spans="1:42" ht="29.1" customHeight="1">
      <c r="A11" s="21">
        <f>IF(Dateneingabe!A73="","",Dateneingabe!A73)</f>
        <v>12</v>
      </c>
      <c r="B11" s="21" t="str">
        <f>IF(Dateneingabe!B73="","",Dateneingabe!B73)</f>
        <v/>
      </c>
      <c r="C11" s="22" t="str">
        <f>IF(Dateneingabe!E73="","",Dateneingabe!E73)</f>
        <v>Heike Rusch</v>
      </c>
      <c r="D11" s="23" t="str">
        <f>IF(Dateneingabe!F73="","",Dateneingabe!F73)</f>
        <v>VSGO</v>
      </c>
      <c r="E11" s="23" t="str">
        <f>IF(Dateneingabe!G73="","",Dateneingabe!G73)</f>
        <v>HSVRM</v>
      </c>
      <c r="F11" s="24" t="str">
        <f>IF(Dateneingabe!H73="","",Dateneingabe!H73)</f>
        <v>Whisky red label from Carolyn's Home</v>
      </c>
      <c r="G11" s="25" t="str">
        <f>IF(Dateneingabe!I73="","",Dateneingabe!I73)</f>
        <v>Border Collie</v>
      </c>
      <c r="H11" s="105">
        <f>IF(AND(W11="",X11=""),"",IF(X11="",W11,IF(W11="",X11,((W11+X11)/2))))</f>
        <v>10</v>
      </c>
      <c r="I11" s="104">
        <f>IF(AND(Y11="",Z11=""),"",IF(Z11="",Y11,IF(Y11="",Z11,((Y11+Z11)/2))))</f>
        <v>7</v>
      </c>
      <c r="J11" s="104">
        <f>IF(AND(AA11="",AB11=""),"",IF(AB11="",AA11,IF(AA11="",AB11,((AA11+AB11)/2))))</f>
        <v>9</v>
      </c>
      <c r="K11" s="104">
        <f>IF(AND(AC11="",AD11=""),"",IF(AD11="",AC11,IF(AC11="",AD11,((AC11+AD11)/2))))</f>
        <v>9</v>
      </c>
      <c r="L11" s="104">
        <f>IF(AND(AE11="",AF11=""),"",IF(AF11="",AE11,IF(AE11="",AF11,((AE11+AF11)/2))))</f>
        <v>10</v>
      </c>
      <c r="M11" s="104">
        <f>IF(AND(AG11="",AH11=""),"",IF(AH11="",AG11,IF(AG11="",AH11,((AG11+AH11)/2))))</f>
        <v>9.5</v>
      </c>
      <c r="N11" s="104">
        <f>IF(AND(AI11="",AJ11=""),"",IF(AJ11="",AI11,IF(AI11="",AJ11,((AI11+AJ11)/2))))</f>
        <v>8</v>
      </c>
      <c r="O11" s="104">
        <f>IF(AND(AK11="",AL11=""),"",IF(AL11="",AK11,IF(AK11="",AL11,((AK11+AL11)/2))))</f>
        <v>7.5</v>
      </c>
      <c r="P11" s="104">
        <f>IF(AND(AM11="",AN11=""),"",IF(AN11="",AM11,IF(AM11="",AN11,((AM11+AN11)/2))))</f>
        <v>6</v>
      </c>
      <c r="Q11" s="104">
        <f>IF(AND(AO11="",AP11=""),"",IF(AP11="",AO11,IF(AO11="",AP11,((AO11+AP11)/2))))</f>
        <v>5</v>
      </c>
      <c r="R11" s="115"/>
      <c r="S11" s="99">
        <f>S30</f>
        <v>257</v>
      </c>
      <c r="T11" s="26" t="str">
        <f>IF(U11="DIS","NB",IF(S11=0,"",IF(S11&gt;$B$29,"V",IF(S11&gt;$B$30,"SG",IF(S11&gt;$B$31,"G","NB")))))</f>
        <v>V</v>
      </c>
      <c r="U11" s="145">
        <v>4</v>
      </c>
      <c r="W11" s="27">
        <v>10</v>
      </c>
      <c r="X11" s="110"/>
      <c r="Y11" s="27">
        <v>7</v>
      </c>
      <c r="Z11" s="110"/>
      <c r="AA11" s="27">
        <v>9</v>
      </c>
      <c r="AB11" s="110"/>
      <c r="AC11" s="27">
        <v>9</v>
      </c>
      <c r="AD11" s="110"/>
      <c r="AE11" s="27">
        <v>10</v>
      </c>
      <c r="AF11" s="110"/>
      <c r="AG11" s="27">
        <v>9.5</v>
      </c>
      <c r="AH11" s="110"/>
      <c r="AI11" s="27">
        <v>8</v>
      </c>
      <c r="AJ11" s="110"/>
      <c r="AK11" s="27">
        <v>7.5</v>
      </c>
      <c r="AL11" s="110"/>
      <c r="AM11" s="27">
        <v>6</v>
      </c>
      <c r="AN11" s="110"/>
      <c r="AO11" s="27">
        <v>5</v>
      </c>
      <c r="AP11" s="110"/>
    </row>
    <row r="12" spans="1:42" ht="29.1" customHeight="1">
      <c r="A12" s="21">
        <f>IF(Dateneingabe!A76="","",Dateneingabe!A76)</f>
        <v>15</v>
      </c>
      <c r="B12" s="21" t="str">
        <f>IF(Dateneingabe!B76="","",Dateneingabe!B76)</f>
        <v/>
      </c>
      <c r="C12" s="22" t="str">
        <f>IF(Dateneingabe!E76="","",Dateneingabe!E76)</f>
        <v>Sylvia Brügge</v>
      </c>
      <c r="D12" s="23" t="str">
        <f>IF(Dateneingabe!F76="","",Dateneingabe!F76)</f>
        <v>HSV Sprendlingen</v>
      </c>
      <c r="E12" s="23" t="str">
        <f>IF(Dateneingabe!G76="","",Dateneingabe!G76)</f>
        <v>HSVRM</v>
      </c>
      <c r="F12" s="24" t="str">
        <f>IF(Dateneingabe!H76="","",Dateneingabe!H76)</f>
        <v>Dancing Nemo of Joy's Red Rose Farm</v>
      </c>
      <c r="G12" s="25" t="str">
        <f>IF(Dateneingabe!I76="","",Dateneingabe!I76)</f>
        <v>Austr. Shepherd</v>
      </c>
      <c r="H12" s="105">
        <f>IF(AND(W12="",X12=""),"",IF(X12="",W12,IF(W12="",X12,((W12+X12)/2))))</f>
        <v>9</v>
      </c>
      <c r="I12" s="104">
        <f>IF(AND(Y12="",Z12=""),"",IF(Z12="",Y12,IF(Y12="",Z12,((Y12+Z12)/2))))</f>
        <v>9</v>
      </c>
      <c r="J12" s="104">
        <f>IF(AND(AA12="",AB12=""),"",IF(AB12="",AA12,IF(AA12="",AB12,((AA12+AB12)/2))))</f>
        <v>7</v>
      </c>
      <c r="K12" s="104">
        <f>IF(AND(AC12="",AD12=""),"",IF(AD12="",AC12,IF(AC12="",AD12,((AC12+AD12)/2))))</f>
        <v>6.5</v>
      </c>
      <c r="L12" s="104">
        <f>IF(AND(AE12="",AF12=""),"",IF(AF12="",AE12,IF(AE12="",AF12,((AE12+AF12)/2))))</f>
        <v>9.5</v>
      </c>
      <c r="M12" s="104">
        <f>IF(AND(AG12="",AH12=""),"",IF(AH12="",AG12,IF(AG12="",AH12,((AG12+AH12)/2))))</f>
        <v>10</v>
      </c>
      <c r="N12" s="104">
        <f>IF(AND(AI12="",AJ12=""),"",IF(AJ12="",AI12,IF(AI12="",AJ12,((AI12+AJ12)/2))))</f>
        <v>7.5</v>
      </c>
      <c r="O12" s="104">
        <f>IF(AND(AK12="",AL12=""),"",IF(AL12="",AK12,IF(AK12="",AL12,((AK12+AL12)/2))))</f>
        <v>6</v>
      </c>
      <c r="P12" s="104">
        <f>IF(AND(AM12="",AN12=""),"",IF(AN12="",AM12,IF(AM12="",AN12,((AM12+AN12)/2))))</f>
        <v>8</v>
      </c>
      <c r="Q12" s="104">
        <f>IF(AND(AO12="",AP12=""),"",IF(AP12="",AO12,IF(AO12="",AP12,((AO12+AP12)/2))))</f>
        <v>7.5</v>
      </c>
      <c r="R12" s="115"/>
      <c r="S12" s="99">
        <f>S31</f>
        <v>256</v>
      </c>
      <c r="T12" s="26" t="str">
        <f>IF(U12="DIS","NB",IF(S12=0,"",IF(S12&gt;$B$29,"V",IF(S12&gt;$B$30,"SG",IF(S12&gt;$B$31,"G","NB")))))</f>
        <v>V</v>
      </c>
      <c r="U12" s="145">
        <v>5</v>
      </c>
      <c r="W12" s="27">
        <v>9</v>
      </c>
      <c r="X12" s="110"/>
      <c r="Y12" s="27">
        <v>9</v>
      </c>
      <c r="Z12" s="110"/>
      <c r="AA12" s="27">
        <v>7</v>
      </c>
      <c r="AB12" s="110"/>
      <c r="AC12" s="27">
        <v>6.5</v>
      </c>
      <c r="AD12" s="110"/>
      <c r="AE12" s="27">
        <v>9.5</v>
      </c>
      <c r="AF12" s="110"/>
      <c r="AG12" s="27">
        <v>10</v>
      </c>
      <c r="AH12" s="110"/>
      <c r="AI12" s="27">
        <v>7.5</v>
      </c>
      <c r="AJ12" s="110"/>
      <c r="AK12" s="27">
        <v>6</v>
      </c>
      <c r="AL12" s="110"/>
      <c r="AM12" s="27">
        <v>8</v>
      </c>
      <c r="AN12" s="110"/>
      <c r="AO12" s="27">
        <v>7.5</v>
      </c>
      <c r="AP12" s="110"/>
    </row>
    <row r="13" spans="1:42" ht="29.1" customHeight="1">
      <c r="A13" s="21">
        <f>IF(Dateneingabe!A79="","",Dateneingabe!A79)</f>
        <v>18</v>
      </c>
      <c r="B13" s="21" t="str">
        <f>IF(Dateneingabe!B79="","",Dateneingabe!B79)</f>
        <v/>
      </c>
      <c r="C13" s="22" t="str">
        <f>IF(Dateneingabe!E79="","",Dateneingabe!E79)</f>
        <v>Heike Ungar</v>
      </c>
      <c r="D13" s="23" t="str">
        <f>IF(Dateneingabe!F79="","",Dateneingabe!F79)</f>
        <v>Taunushunde</v>
      </c>
      <c r="E13" s="23" t="str">
        <f>IF(Dateneingabe!G79="","",Dateneingabe!G79)</f>
        <v>DSV</v>
      </c>
      <c r="F13" s="24" t="str">
        <f>IF(Dateneingabe!H79="","",Dateneingabe!H79)</f>
        <v>Sandor</v>
      </c>
      <c r="G13" s="25" t="str">
        <f>IF(Dateneingabe!I79="","",Dateneingabe!I79)</f>
        <v>Labrador Retriever</v>
      </c>
      <c r="H13" s="105">
        <f>IF(AND(W13="",X13=""),"",IF(X13="",W13,IF(W13="",X13,((W13+X13)/2))))</f>
        <v>9.5</v>
      </c>
      <c r="I13" s="104">
        <f>IF(AND(Y13="",Z13=""),"",IF(Z13="",Y13,IF(Y13="",Z13,((Y13+Z13)/2))))</f>
        <v>9</v>
      </c>
      <c r="J13" s="104">
        <f>IF(AND(AA13="",AB13=""),"",IF(AB13="",AA13,IF(AA13="",AB13,((AA13+AB13)/2))))</f>
        <v>9</v>
      </c>
      <c r="K13" s="104">
        <f>IF(AND(AC13="",AD13=""),"",IF(AD13="",AC13,IF(AC13="",AD13,((AC13+AD13)/2))))</f>
        <v>9.5</v>
      </c>
      <c r="L13" s="104">
        <f>IF(AND(AE13="",AF13=""),"",IF(AF13="",AE13,IF(AE13="",AF13,((AE13+AF13)/2))))</f>
        <v>0</v>
      </c>
      <c r="M13" s="104">
        <f>IF(AND(AG13="",AH13=""),"",IF(AH13="",AG13,IF(AG13="",AH13,((AG13+AH13)/2))))</f>
        <v>9</v>
      </c>
      <c r="N13" s="104">
        <f>IF(AND(AI13="",AJ13=""),"",IF(AJ13="",AI13,IF(AI13="",AJ13,((AI13+AJ13)/2))))</f>
        <v>9</v>
      </c>
      <c r="O13" s="104">
        <f>IF(AND(AK13="",AL13=""),"",IF(AL13="",AK13,IF(AK13="",AL13,((AK13+AL13)/2))))</f>
        <v>8.5</v>
      </c>
      <c r="P13" s="104">
        <f>IF(AND(AM13="",AN13=""),"",IF(AN13="",AM13,IF(AM13="",AN13,((AM13+AN13)/2))))</f>
        <v>6</v>
      </c>
      <c r="Q13" s="104">
        <f>IF(AND(AO13="",AP13=""),"",IF(AP13="",AO13,IF(AO13="",AP13,((AO13+AP13)/2))))</f>
        <v>10</v>
      </c>
      <c r="R13" s="115"/>
      <c r="S13" s="99">
        <f>S32</f>
        <v>245.5</v>
      </c>
      <c r="T13" s="26" t="str">
        <f>IF(U13="DIS","NB",IF(S13=0,"",IF(S13&gt;$B$29,"V",IF(S13&gt;$B$30,"SG",IF(S13&gt;$B$31,"G","NB")))))</f>
        <v>SG</v>
      </c>
      <c r="U13" s="145">
        <v>6</v>
      </c>
      <c r="W13" s="27">
        <v>9.5</v>
      </c>
      <c r="X13" s="110"/>
      <c r="Y13" s="27">
        <v>9</v>
      </c>
      <c r="Z13" s="110"/>
      <c r="AA13" s="27">
        <v>9</v>
      </c>
      <c r="AB13" s="110"/>
      <c r="AC13" s="27">
        <v>9.5</v>
      </c>
      <c r="AD13" s="110"/>
      <c r="AE13" s="27">
        <v>0</v>
      </c>
      <c r="AF13" s="110"/>
      <c r="AG13" s="27">
        <v>9</v>
      </c>
      <c r="AH13" s="110"/>
      <c r="AI13" s="27">
        <v>9</v>
      </c>
      <c r="AJ13" s="110"/>
      <c r="AK13" s="27">
        <v>8.5</v>
      </c>
      <c r="AL13" s="110"/>
      <c r="AM13" s="27">
        <v>6</v>
      </c>
      <c r="AN13" s="110"/>
      <c r="AO13" s="27">
        <v>10</v>
      </c>
      <c r="AP13" s="110"/>
    </row>
    <row r="14" spans="1:42" ht="29.1" customHeight="1">
      <c r="A14" s="21">
        <f>IF(Dateneingabe!A74="","",Dateneingabe!A74)</f>
        <v>13</v>
      </c>
      <c r="B14" s="21" t="str">
        <f>IF(Dateneingabe!B74="","",Dateneingabe!B74)</f>
        <v/>
      </c>
      <c r="C14" s="22" t="str">
        <f>IF(Dateneingabe!E74="","",Dateneingabe!E74)</f>
        <v>Kim Krier</v>
      </c>
      <c r="D14" s="23" t="str">
        <f>IF(Dateneingabe!F74="","",Dateneingabe!F74)</f>
        <v>VSGO</v>
      </c>
      <c r="E14" s="23" t="str">
        <f>IF(Dateneingabe!G74="","",Dateneingabe!G74)</f>
        <v>HSVRM</v>
      </c>
      <c r="F14" s="24" t="str">
        <f>IF(Dateneingabe!H74="","",Dateneingabe!H74)</f>
        <v>Dulcina</v>
      </c>
      <c r="G14" s="25" t="str">
        <f>IF(Dateneingabe!I74="","",Dateneingabe!I74)</f>
        <v>JRT</v>
      </c>
      <c r="H14" s="105">
        <f>IF(AND(W14="",X14=""),"",IF(X14="",W14,IF(W14="",X14,((W14+X14)/2))))</f>
        <v>10</v>
      </c>
      <c r="I14" s="104">
        <f>IF(AND(Y14="",Z14=""),"",IF(Z14="",Y14,IF(Y14="",Z14,((Y14+Z14)/2))))</f>
        <v>8</v>
      </c>
      <c r="J14" s="104">
        <f>IF(AND(AA14="",AB14=""),"",IF(AB14="",AA14,IF(AA14="",AB14,((AA14+AB14)/2))))</f>
        <v>8</v>
      </c>
      <c r="K14" s="104">
        <f>IF(AND(AC14="",AD14=""),"",IF(AD14="",AC14,IF(AC14="",AD14,((AC14+AD14)/2))))</f>
        <v>5.5</v>
      </c>
      <c r="L14" s="104">
        <f>IF(AND(AE14="",AF14=""),"",IF(AF14="",AE14,IF(AE14="",AF14,((AE14+AF14)/2))))</f>
        <v>10</v>
      </c>
      <c r="M14" s="104">
        <f>IF(AND(AG14="",AH14=""),"",IF(AH14="",AG14,IF(AG14="",AH14,((AG14+AH14)/2))))</f>
        <v>9</v>
      </c>
      <c r="N14" s="104">
        <f>IF(AND(AI14="",AJ14=""),"",IF(AJ14="",AI14,IF(AI14="",AJ14,((AI14+AJ14)/2))))</f>
        <v>8.5</v>
      </c>
      <c r="O14" s="104">
        <f>IF(AND(AK14="",AL14=""),"",IF(AL14="",AK14,IF(AK14="",AL14,((AK14+AL14)/2))))</f>
        <v>0</v>
      </c>
      <c r="P14" s="104">
        <f>IF(AND(AM14="",AN14=""),"",IF(AN14="",AM14,IF(AM14="",AN14,((AM14+AN14)/2))))</f>
        <v>5</v>
      </c>
      <c r="Q14" s="104">
        <f>IF(AND(AO14="",AP14=""),"",IF(AP14="",AO14,IF(AO14="",AP14,((AO14+AP14)/2))))</f>
        <v>9</v>
      </c>
      <c r="R14" s="115"/>
      <c r="S14" s="99">
        <f>S33</f>
        <v>235</v>
      </c>
      <c r="T14" s="26" t="str">
        <f>IF(U14="DIS","NB",IF(S14=0,"",IF(S14&gt;$B$29,"V",IF(S14&gt;$B$30,"SG",IF(S14&gt;$B$31,"G","NB")))))</f>
        <v>SG</v>
      </c>
      <c r="U14" s="145">
        <v>7</v>
      </c>
      <c r="W14" s="27">
        <v>10</v>
      </c>
      <c r="X14" s="110"/>
      <c r="Y14" s="27">
        <v>8</v>
      </c>
      <c r="Z14" s="110"/>
      <c r="AA14" s="27">
        <v>8</v>
      </c>
      <c r="AB14" s="110"/>
      <c r="AC14" s="27">
        <v>5.5</v>
      </c>
      <c r="AD14" s="110"/>
      <c r="AE14" s="27">
        <v>10</v>
      </c>
      <c r="AF14" s="110"/>
      <c r="AG14" s="27">
        <v>9</v>
      </c>
      <c r="AH14" s="110"/>
      <c r="AI14" s="27">
        <v>8.5</v>
      </c>
      <c r="AJ14" s="110"/>
      <c r="AK14" s="27">
        <v>0</v>
      </c>
      <c r="AL14" s="110"/>
      <c r="AM14" s="27">
        <v>5</v>
      </c>
      <c r="AN14" s="110"/>
      <c r="AO14" s="27">
        <v>9</v>
      </c>
      <c r="AP14" s="110"/>
    </row>
    <row r="15" spans="1:42" ht="29.1" customHeight="1">
      <c r="A15" s="21">
        <f>IF(Dateneingabe!A82="","",Dateneingabe!A82)</f>
        <v>21</v>
      </c>
      <c r="B15" s="21" t="str">
        <f>IF(Dateneingabe!B82="","",Dateneingabe!B82)</f>
        <v/>
      </c>
      <c r="C15" s="22" t="str">
        <f>IF(Dateneingabe!E82="","",Dateneingabe!E82)</f>
        <v>Sylvia Brügge</v>
      </c>
      <c r="D15" s="23" t="str">
        <f>IF(Dateneingabe!F82="","",Dateneingabe!F82)</f>
        <v>HSV Sprendlingen</v>
      </c>
      <c r="E15" s="23" t="str">
        <f>IF(Dateneingabe!G82="","",Dateneingabe!G82)</f>
        <v>HSVRM</v>
      </c>
      <c r="F15" s="24" t="str">
        <f>IF(Dateneingabe!H82="","",Dateneingabe!H82)</f>
        <v>Wildsong's Outrun my Gun</v>
      </c>
      <c r="G15" s="25" t="str">
        <f>IF(Dateneingabe!I82="","",Dateneingabe!I82)</f>
        <v>Austr. Shepherd</v>
      </c>
      <c r="H15" s="105">
        <f>IF(AND(W15="",X15=""),"",IF(X15="",W15,IF(W15="",X15,((W15+X15)/2))))</f>
        <v>0</v>
      </c>
      <c r="I15" s="104">
        <f>IF(AND(Y15="",Z15=""),"",IF(Z15="",Y15,IF(Y15="",Z15,((Y15+Z15)/2))))</f>
        <v>9</v>
      </c>
      <c r="J15" s="104">
        <f>IF(AND(AA15="",AB15=""),"",IF(AB15="",AA15,IF(AA15="",AB15,((AA15+AB15)/2))))</f>
        <v>7</v>
      </c>
      <c r="K15" s="104">
        <f>IF(AND(AC15="",AD15=""),"",IF(AD15="",AC15,IF(AC15="",AD15,((AC15+AD15)/2))))</f>
        <v>5</v>
      </c>
      <c r="L15" s="104">
        <f>IF(AND(AE15="",AF15=""),"",IF(AF15="",AE15,IF(AE15="",AF15,((AE15+AF15)/2))))</f>
        <v>9.5</v>
      </c>
      <c r="M15" s="104">
        <f>IF(AND(AG15="",AH15=""),"",IF(AH15="",AG15,IF(AG15="",AH15,((AG15+AH15)/2))))</f>
        <v>9</v>
      </c>
      <c r="N15" s="104">
        <f>IF(AND(AI15="",AJ15=""),"",IF(AJ15="",AI15,IF(AI15="",AJ15,((AI15+AJ15)/2))))</f>
        <v>8.5</v>
      </c>
      <c r="O15" s="104">
        <f>IF(AND(AK15="",AL15=""),"",IF(AL15="",AK15,IF(AK15="",AL15,((AK15+AL15)/2))))</f>
        <v>8.5</v>
      </c>
      <c r="P15" s="104">
        <f>IF(AND(AM15="",AN15=""),"",IF(AN15="",AM15,IF(AM15="",AN15,((AM15+AN15)/2))))</f>
        <v>6.5</v>
      </c>
      <c r="Q15" s="104">
        <f>IF(AND(AO15="",AP15=""),"",IF(AP15="",AO15,IF(AO15="",AP15,((AO15+AP15)/2))))</f>
        <v>6</v>
      </c>
      <c r="R15" s="115"/>
      <c r="S15" s="99">
        <f>S34</f>
        <v>220</v>
      </c>
      <c r="T15" s="26" t="str">
        <f>IF(U15="DIS","NB",IF(S15=0,"",IF(S15&gt;$B$29,"V",IF(S15&gt;$B$30,"SG",IF(S15&gt;$B$31,"G","NB")))))</f>
        <v>G</v>
      </c>
      <c r="U15" s="145">
        <v>8</v>
      </c>
      <c r="W15" s="27">
        <v>0</v>
      </c>
      <c r="X15" s="110"/>
      <c r="Y15" s="27">
        <v>9</v>
      </c>
      <c r="Z15" s="110"/>
      <c r="AA15" s="27">
        <v>7</v>
      </c>
      <c r="AB15" s="110"/>
      <c r="AC15" s="27">
        <v>5</v>
      </c>
      <c r="AD15" s="110"/>
      <c r="AE15" s="27">
        <v>9.5</v>
      </c>
      <c r="AF15" s="110"/>
      <c r="AG15" s="27">
        <v>9</v>
      </c>
      <c r="AH15" s="110"/>
      <c r="AI15" s="27">
        <v>8.5</v>
      </c>
      <c r="AJ15" s="110"/>
      <c r="AK15" s="27">
        <v>8.5</v>
      </c>
      <c r="AL15" s="110"/>
      <c r="AM15" s="27">
        <v>6.5</v>
      </c>
      <c r="AN15" s="110"/>
      <c r="AO15" s="27">
        <v>6</v>
      </c>
      <c r="AP15" s="110"/>
    </row>
    <row r="16" spans="1:42" ht="29.1" customHeight="1">
      <c r="A16" s="21">
        <f>IF(Dateneingabe!A75="","",Dateneingabe!A75)</f>
        <v>14</v>
      </c>
      <c r="B16" s="21" t="str">
        <f>IF(Dateneingabe!B75="","",Dateneingabe!B75)</f>
        <v/>
      </c>
      <c r="C16" s="22" t="str">
        <f>IF(Dateneingabe!E75="","",Dateneingabe!E75)</f>
        <v>Mirjam Claasen</v>
      </c>
      <c r="D16" s="23" t="str">
        <f>IF(Dateneingabe!F75="","",Dateneingabe!F75)</f>
        <v>LFP Seelbach</v>
      </c>
      <c r="E16" s="23" t="str">
        <f>IF(Dateneingabe!G75="","",Dateneingabe!G75)</f>
        <v>HSVRM</v>
      </c>
      <c r="F16" s="24" t="str">
        <f>IF(Dateneingabe!H75="","",Dateneingabe!H75)</f>
        <v>Limcreek Active Marley</v>
      </c>
      <c r="G16" s="25" t="str">
        <f>IF(Dateneingabe!I75="","",Dateneingabe!I75)</f>
        <v>Labrador Retriever</v>
      </c>
      <c r="H16" s="105">
        <f>IF(AND(W16="",X16=""),"",IF(X16="",W16,IF(W16="",X16,((W16+X16)/2))))</f>
        <v>10</v>
      </c>
      <c r="I16" s="104">
        <f>IF(AND(Y16="",Z16=""),"",IF(Z16="",Y16,IF(Y16="",Z16,((Y16+Z16)/2))))</f>
        <v>9</v>
      </c>
      <c r="J16" s="104">
        <f>IF(AND(AA16="",AB16=""),"",IF(AB16="",AA16,IF(AA16="",AB16,((AA16+AB16)/2))))</f>
        <v>7.5</v>
      </c>
      <c r="K16" s="104">
        <f>IF(AND(AC16="",AD16=""),"",IF(AD16="",AC16,IF(AC16="",AD16,((AC16+AD16)/2))))</f>
        <v>8</v>
      </c>
      <c r="L16" s="104">
        <f>IF(AND(AE16="",AF16=""),"",IF(AF16="",AE16,IF(AE16="",AF16,((AE16+AF16)/2))))</f>
        <v>0</v>
      </c>
      <c r="M16" s="104">
        <f>IF(AND(AG16="",AH16=""),"",IF(AH16="",AG16,IF(AG16="",AH16,((AG16+AH16)/2))))</f>
        <v>7</v>
      </c>
      <c r="N16" s="104">
        <f>IF(AND(AI16="",AJ16=""),"",IF(AJ16="",AI16,IF(AI16="",AJ16,((AI16+AJ16)/2))))</f>
        <v>0</v>
      </c>
      <c r="O16" s="104">
        <f>IF(AND(AK16="",AL16=""),"",IF(AL16="",AK16,IF(AK16="",AL16,((AK16+AL16)/2))))</f>
        <v>8</v>
      </c>
      <c r="P16" s="104">
        <f>IF(AND(AM16="",AN16=""),"",IF(AN16="",AM16,IF(AM16="",AN16,((AM16+AN16)/2))))</f>
        <v>9</v>
      </c>
      <c r="Q16" s="104">
        <f>IF(AND(AO16="",AP16=""),"",IF(AP16="",AO16,IF(AO16="",AP16,((AO16+AP16)/2))))</f>
        <v>8</v>
      </c>
      <c r="R16" s="115"/>
      <c r="S16" s="99">
        <f>S35</f>
        <v>207.5</v>
      </c>
      <c r="T16" s="26" t="str">
        <f>IF(U16="DIS","NB",IF(S16=0,"",IF(S16&gt;$B$29,"V",IF(S16&gt;$B$30,"SG",IF(S16&gt;$B$31,"G","NB")))))</f>
        <v>G</v>
      </c>
      <c r="U16" s="145">
        <v>9</v>
      </c>
      <c r="W16" s="27">
        <v>10</v>
      </c>
      <c r="X16" s="110"/>
      <c r="Y16" s="27">
        <v>9</v>
      </c>
      <c r="Z16" s="110"/>
      <c r="AA16" s="27">
        <v>7.5</v>
      </c>
      <c r="AB16" s="110"/>
      <c r="AC16" s="27">
        <v>8</v>
      </c>
      <c r="AD16" s="110"/>
      <c r="AE16" s="27">
        <v>0</v>
      </c>
      <c r="AF16" s="110"/>
      <c r="AG16" s="27">
        <v>7</v>
      </c>
      <c r="AH16" s="110"/>
      <c r="AI16" s="27">
        <v>0</v>
      </c>
      <c r="AJ16" s="110"/>
      <c r="AK16" s="27">
        <v>8</v>
      </c>
      <c r="AL16" s="110"/>
      <c r="AM16" s="27">
        <v>9</v>
      </c>
      <c r="AN16" s="110"/>
      <c r="AO16" s="27">
        <v>8</v>
      </c>
      <c r="AP16" s="110"/>
    </row>
    <row r="17" spans="1:42" ht="29.1" customHeight="1">
      <c r="A17" s="21">
        <f>IF(Dateneingabe!A78="","",Dateneingabe!A78)</f>
        <v>17</v>
      </c>
      <c r="B17" s="21" t="str">
        <f>IF(Dateneingabe!B78="","",Dateneingabe!B78)</f>
        <v/>
      </c>
      <c r="C17" s="22" t="str">
        <f>IF(Dateneingabe!E78="","",Dateneingabe!E78)</f>
        <v xml:space="preserve">Andrea Bacher </v>
      </c>
      <c r="D17" s="23" t="str">
        <f>IF(Dateneingabe!F78="","",Dateneingabe!F78)</f>
        <v>HSV Sprendlingen</v>
      </c>
      <c r="E17" s="23" t="str">
        <f>IF(Dateneingabe!G78="","",Dateneingabe!G78)</f>
        <v>HSVRM</v>
      </c>
      <c r="F17" s="24" t="str">
        <f>IF(Dateneingabe!H78="","",Dateneingabe!H78)</f>
        <v>Dark Robin BC aus der alten Noris</v>
      </c>
      <c r="G17" s="25" t="str">
        <f>IF(Dateneingabe!I78="","",Dateneingabe!I78)</f>
        <v>Border Collie</v>
      </c>
      <c r="H17" s="105">
        <f>IF(AND(W17="",X17=""),"",IF(X17="",W17,IF(W17="",X17,((W17+X17)/2))))</f>
        <v>10</v>
      </c>
      <c r="I17" s="104">
        <f>IF(AND(Y17="",Z17=""),"",IF(Z17="",Y17,IF(Y17="",Z17,((Y17+Z17)/2))))</f>
        <v>8</v>
      </c>
      <c r="J17" s="104">
        <f>IF(AND(AA17="",AB17=""),"",IF(AB17="",AA17,IF(AA17="",AB17,((AA17+AB17)/2))))</f>
        <v>8.5</v>
      </c>
      <c r="K17" s="104">
        <f>IF(AND(AC17="",AD17=""),"",IF(AD17="",AC17,IF(AC17="",AD17,((AC17+AD17)/2))))</f>
        <v>7.5</v>
      </c>
      <c r="L17" s="104">
        <f>IF(AND(AE17="",AF17=""),"",IF(AF17="",AE17,IF(AE17="",AF17,((AE17+AF17)/2))))</f>
        <v>0</v>
      </c>
      <c r="M17" s="104">
        <f>IF(AND(AG17="",AH17=""),"",IF(AH17="",AG17,IF(AG17="",AH17,((AG17+AH17)/2))))</f>
        <v>10</v>
      </c>
      <c r="N17" s="104">
        <f>IF(AND(AI17="",AJ17=""),"",IF(AJ17="",AI17,IF(AI17="",AJ17,((AI17+AJ17)/2))))</f>
        <v>0</v>
      </c>
      <c r="O17" s="104">
        <f>IF(AND(AK17="",AL17=""),"",IF(AL17="",AK17,IF(AK17="",AL17,((AK17+AL17)/2))))</f>
        <v>6</v>
      </c>
      <c r="P17" s="104">
        <f>IF(AND(AM17="",AN17=""),"",IF(AN17="",AM17,IF(AM17="",AN17,((AM17+AN17)/2))))</f>
        <v>8</v>
      </c>
      <c r="Q17" s="104">
        <f>IF(AND(AO17="",AP17=""),"",IF(AP17="",AO17,IF(AO17="",AP17,((AO17+AP17)/2))))</f>
        <v>7</v>
      </c>
      <c r="R17" s="115"/>
      <c r="S17" s="99">
        <f>S36</f>
        <v>202</v>
      </c>
      <c r="T17" s="26" t="str">
        <f>IF(U17="DIS","NB",IF(S17=0,"",IF(S17&gt;$B$29,"V",IF(S17&gt;$B$30,"SG",IF(S17&gt;$B$31,"G","NB")))))</f>
        <v>G</v>
      </c>
      <c r="U17" s="145">
        <v>10</v>
      </c>
      <c r="W17" s="27">
        <v>10</v>
      </c>
      <c r="X17" s="110"/>
      <c r="Y17" s="27">
        <v>8</v>
      </c>
      <c r="Z17" s="110"/>
      <c r="AA17" s="27">
        <v>8.5</v>
      </c>
      <c r="AB17" s="110"/>
      <c r="AC17" s="27">
        <v>7.5</v>
      </c>
      <c r="AD17" s="110"/>
      <c r="AE17" s="27">
        <v>0</v>
      </c>
      <c r="AF17" s="110"/>
      <c r="AG17" s="27">
        <v>10</v>
      </c>
      <c r="AH17" s="110"/>
      <c r="AI17" s="27">
        <v>0</v>
      </c>
      <c r="AJ17" s="110"/>
      <c r="AK17" s="27">
        <v>6</v>
      </c>
      <c r="AL17" s="110"/>
      <c r="AM17" s="27">
        <v>8</v>
      </c>
      <c r="AN17" s="110"/>
      <c r="AO17" s="27">
        <v>7</v>
      </c>
      <c r="AP17" s="110"/>
    </row>
    <row r="18" spans="1:42" ht="29.1" customHeight="1">
      <c r="A18" s="21">
        <f>IF(Dateneingabe!A77="","",Dateneingabe!A77)</f>
        <v>16</v>
      </c>
      <c r="B18" s="21" t="str">
        <f>IF(Dateneingabe!B77="","",Dateneingabe!B77)</f>
        <v/>
      </c>
      <c r="C18" s="22" t="str">
        <f>IF(Dateneingabe!E77="","",Dateneingabe!E77)</f>
        <v>Jana Brügge</v>
      </c>
      <c r="D18" s="23" t="str">
        <f>IF(Dateneingabe!F77="","",Dateneingabe!F77)</f>
        <v>HSV Sprendlingen</v>
      </c>
      <c r="E18" s="23" t="str">
        <f>IF(Dateneingabe!G77="","",Dateneingabe!G77)</f>
        <v>HSVRM</v>
      </c>
      <c r="F18" s="24" t="str">
        <f>IF(Dateneingabe!H77="","",Dateneingabe!H77)</f>
        <v>Blum's little Flowers Carmina Bumana</v>
      </c>
      <c r="G18" s="25" t="str">
        <f>IF(Dateneingabe!I77="","",Dateneingabe!I77)</f>
        <v>Franz. Bulldogge</v>
      </c>
      <c r="H18" s="105">
        <f>IF(AND(W18="",X18=""),"",IF(X18="",W18,IF(W18="",X18,((W18+X18)/2))))</f>
        <v>0</v>
      </c>
      <c r="I18" s="104">
        <f>IF(AND(Y18="",Z18=""),"",IF(Z18="",Y18,IF(Y18="",Z18,((Y18+Z18)/2))))</f>
        <v>0</v>
      </c>
      <c r="J18" s="104">
        <f>IF(AND(AA18="",AB18=""),"",IF(AB18="",AA18,IF(AA18="",AB18,((AA18+AB18)/2))))</f>
        <v>0</v>
      </c>
      <c r="K18" s="104">
        <f>IF(AND(AC18="",AD18=""),"",IF(AD18="",AC18,IF(AC18="",AD18,((AC18+AD18)/2))))</f>
        <v>0</v>
      </c>
      <c r="L18" s="104">
        <f>IF(AND(AE18="",AF18=""),"",IF(AF18="",AE18,IF(AE18="",AF18,((AE18+AF18)/2))))</f>
        <v>0</v>
      </c>
      <c r="M18" s="104">
        <f>IF(AND(AG18="",AH18=""),"",IF(AH18="",AG18,IF(AG18="",AH18,((AG18+AH18)/2))))</f>
        <v>0</v>
      </c>
      <c r="N18" s="104">
        <f>IF(AND(AI18="",AJ18=""),"",IF(AJ18="",AI18,IF(AI18="",AJ18,((AI18+AJ18)/2))))</f>
        <v>0</v>
      </c>
      <c r="O18" s="104">
        <f>IF(AND(AK18="",AL18=""),"",IF(AL18="",AK18,IF(AK18="",AL18,((AK18+AL18)/2))))</f>
        <v>0</v>
      </c>
      <c r="P18" s="104">
        <f>IF(AND(AM18="",AN18=""),"",IF(AN18="",AM18,IF(AM18="",AN18,((AM18+AN18)/2))))</f>
        <v>0</v>
      </c>
      <c r="Q18" s="104">
        <f>IF(AND(AO18="",AP18=""),"",IF(AP18="",AO18,IF(AO18="",AP18,((AO18+AP18)/2))))</f>
        <v>0</v>
      </c>
      <c r="R18" s="115"/>
      <c r="S18" s="99">
        <f>S37</f>
        <v>0</v>
      </c>
      <c r="T18" s="26" t="str">
        <f>IF(U18="DIS","NB",IF(S18=0,"",IF(S18&gt;$B$29,"V",IF(S18&gt;$B$30,"SG",IF(S18&gt;$B$31,"G","NB")))))</f>
        <v/>
      </c>
      <c r="U18" s="145"/>
      <c r="W18" s="27">
        <v>0</v>
      </c>
      <c r="X18" s="110"/>
      <c r="Y18" s="27">
        <v>0</v>
      </c>
      <c r="Z18" s="110"/>
      <c r="AA18" s="27">
        <v>0</v>
      </c>
      <c r="AB18" s="110"/>
      <c r="AC18" s="27">
        <v>0</v>
      </c>
      <c r="AD18" s="110"/>
      <c r="AE18" s="27">
        <v>0</v>
      </c>
      <c r="AF18" s="110"/>
      <c r="AG18" s="27">
        <v>0</v>
      </c>
      <c r="AH18" s="110"/>
      <c r="AI18" s="27">
        <v>0</v>
      </c>
      <c r="AJ18" s="110"/>
      <c r="AK18" s="27">
        <v>0</v>
      </c>
      <c r="AL18" s="110"/>
      <c r="AM18" s="27">
        <v>0</v>
      </c>
      <c r="AN18" s="110"/>
      <c r="AO18" s="27">
        <v>0</v>
      </c>
      <c r="AP18" s="110"/>
    </row>
    <row r="19" spans="1:42" ht="29.1" customHeight="1">
      <c r="A19" s="21" t="str">
        <f>IF(Dateneingabe!A83="","",Dateneingabe!A83)</f>
        <v/>
      </c>
      <c r="B19" s="21" t="str">
        <f>IF(Dateneingabe!B83="","",Dateneingabe!B83)</f>
        <v/>
      </c>
      <c r="C19" s="22" t="str">
        <f>IF(Dateneingabe!E83="","",Dateneingabe!E83)</f>
        <v/>
      </c>
      <c r="D19" s="23" t="str">
        <f>IF(Dateneingabe!F83="","",Dateneingabe!F83)</f>
        <v/>
      </c>
      <c r="E19" s="23" t="str">
        <f>IF(Dateneingabe!G83="","",Dateneingabe!G83)</f>
        <v/>
      </c>
      <c r="F19" s="24" t="str">
        <f>IF(Dateneingabe!H83="","",Dateneingabe!H83)</f>
        <v/>
      </c>
      <c r="G19" s="25" t="str">
        <f>IF(Dateneingabe!I83="","",Dateneingabe!I83)</f>
        <v/>
      </c>
      <c r="H19" s="105" t="str">
        <f>IF(AND(W19="",X19=""),"",IF(X19="",W19,IF(W19="",X19,((W19+X19)/2))))</f>
        <v/>
      </c>
      <c r="I19" s="104" t="str">
        <f>IF(AND(Y19="",Z19=""),"",IF(Z19="",Y19,IF(Y19="",Z19,((Y19+Z19)/2))))</f>
        <v/>
      </c>
      <c r="J19" s="104" t="str">
        <f>IF(AND(AA19="",AB19=""),"",IF(AB19="",AA19,IF(AA19="",AB19,((AA19+AB19)/2))))</f>
        <v/>
      </c>
      <c r="K19" s="104" t="str">
        <f>IF(AND(AC19="",AD19=""),"",IF(AD19="",AC19,IF(AC19="",AD19,((AC19+AD19)/2))))</f>
        <v/>
      </c>
      <c r="L19" s="104" t="str">
        <f>IF(AND(AE19="",AF19=""),"",IF(AF19="",AE19,IF(AE19="",AF19,((AE19+AF19)/2))))</f>
        <v/>
      </c>
      <c r="M19" s="104" t="str">
        <f>IF(AND(AG19="",AH19=""),"",IF(AH19="",AG19,IF(AG19="",AH19,((AG19+AH19)/2))))</f>
        <v/>
      </c>
      <c r="N19" s="104" t="str">
        <f>IF(AND(AI19="",AJ19=""),"",IF(AJ19="",AI19,IF(AI19="",AJ19,((AI19+AJ19)/2))))</f>
        <v/>
      </c>
      <c r="O19" s="104" t="str">
        <f>IF(AND(AK19="",AL19=""),"",IF(AL19="",AK19,IF(AK19="",AL19,((AK19+AL19)/2))))</f>
        <v/>
      </c>
      <c r="P19" s="104" t="str">
        <f>IF(AND(AM19="",AN19=""),"",IF(AN19="",AM19,IF(AM19="",AN19,((AM19+AN19)/2))))</f>
        <v/>
      </c>
      <c r="Q19" s="104" t="str">
        <f>IF(AND(AO19="",AP19=""),"",IF(AP19="",AO19,IF(AO19="",AP19,((AO19+AP19)/2))))</f>
        <v/>
      </c>
      <c r="R19" s="115"/>
      <c r="S19" s="99">
        <f>S38</f>
        <v>0</v>
      </c>
      <c r="T19" s="26" t="str">
        <f>IF(U19="DIS","NB",IF(S19=0,"",IF(S19&gt;$B$29,"V",IF(S19&gt;$B$30,"SG",IF(S19&gt;$B$31,"G","NB")))))</f>
        <v/>
      </c>
      <c r="U19" s="145"/>
      <c r="W19" s="27"/>
      <c r="X19" s="110"/>
      <c r="Y19" s="27"/>
      <c r="Z19" s="110"/>
      <c r="AA19" s="27"/>
      <c r="AB19" s="110"/>
      <c r="AC19" s="27"/>
      <c r="AD19" s="110"/>
      <c r="AE19" s="27"/>
      <c r="AF19" s="110"/>
      <c r="AG19" s="27"/>
      <c r="AH19" s="110"/>
      <c r="AI19" s="27"/>
      <c r="AJ19" s="110"/>
      <c r="AK19" s="27"/>
      <c r="AL19" s="110"/>
      <c r="AM19" s="27"/>
      <c r="AN19" s="110"/>
      <c r="AO19" s="27"/>
      <c r="AP19" s="110"/>
    </row>
    <row r="20" spans="1:42" ht="29.1" customHeight="1">
      <c r="A20" s="21" t="str">
        <f>IF(Dateneingabe!A84="","",Dateneingabe!A84)</f>
        <v/>
      </c>
      <c r="B20" s="21" t="str">
        <f>IF(Dateneingabe!B84="","",Dateneingabe!B84)</f>
        <v/>
      </c>
      <c r="C20" s="22" t="str">
        <f>IF(Dateneingabe!E84="","",Dateneingabe!E84)</f>
        <v/>
      </c>
      <c r="D20" s="23" t="str">
        <f>IF(Dateneingabe!F84="","",Dateneingabe!F84)</f>
        <v/>
      </c>
      <c r="E20" s="23" t="str">
        <f>IF(Dateneingabe!G84="","",Dateneingabe!G84)</f>
        <v/>
      </c>
      <c r="F20" s="24" t="str">
        <f>IF(Dateneingabe!H84="","",Dateneingabe!H84)</f>
        <v/>
      </c>
      <c r="G20" s="25" t="str">
        <f>IF(Dateneingabe!I84="","",Dateneingabe!I84)</f>
        <v/>
      </c>
      <c r="H20" s="105" t="str">
        <f>IF(AND(W20="",X20=""),"",IF(X20="",W20,IF(W20="",X20,((W20+X20)/2))))</f>
        <v/>
      </c>
      <c r="I20" s="104" t="str">
        <f>IF(AND(Y20="",Z20=""),"",IF(Z20="",Y20,IF(Y20="",Z20,((Y20+Z20)/2))))</f>
        <v/>
      </c>
      <c r="J20" s="104" t="str">
        <f>IF(AND(AA20="",AB20=""),"",IF(AB20="",AA20,IF(AA20="",AB20,((AA20+AB20)/2))))</f>
        <v/>
      </c>
      <c r="K20" s="104" t="str">
        <f>IF(AND(AC20="",AD20=""),"",IF(AD20="",AC20,IF(AC20="",AD20,((AC20+AD20)/2))))</f>
        <v/>
      </c>
      <c r="L20" s="104" t="str">
        <f>IF(AND(AE20="",AF20=""),"",IF(AF20="",AE20,IF(AE20="",AF20,((AE20+AF20)/2))))</f>
        <v/>
      </c>
      <c r="M20" s="104" t="str">
        <f>IF(AND(AG20="",AH20=""),"",IF(AH20="",AG20,IF(AG20="",AH20,((AG20+AH20)/2))))</f>
        <v/>
      </c>
      <c r="N20" s="104" t="str">
        <f>IF(AND(AI20="",AJ20=""),"",IF(AJ20="",AI20,IF(AI20="",AJ20,((AI20+AJ20)/2))))</f>
        <v/>
      </c>
      <c r="O20" s="104" t="str">
        <f>IF(AND(AK20="",AL20=""),"",IF(AL20="",AK20,IF(AK20="",AL20,((AK20+AL20)/2))))</f>
        <v/>
      </c>
      <c r="P20" s="104" t="str">
        <f>IF(AND(AM20="",AN20=""),"",IF(AN20="",AM20,IF(AM20="",AN20,((AM20+AN20)/2))))</f>
        <v/>
      </c>
      <c r="Q20" s="104" t="str">
        <f>IF(AND(AO20="",AP20=""),"",IF(AP20="",AO20,IF(AO20="",AP20,((AO20+AP20)/2))))</f>
        <v/>
      </c>
      <c r="R20" s="115"/>
      <c r="S20" s="99">
        <f>S39</f>
        <v>0</v>
      </c>
      <c r="T20" s="26" t="str">
        <f>IF(U20="DIS","NB",IF(S20=0,"",IF(S20&gt;$B$29,"V",IF(S20&gt;$B$30,"SG",IF(S20&gt;$B$31,"G","NB")))))</f>
        <v/>
      </c>
      <c r="U20" s="145"/>
      <c r="W20" s="27"/>
      <c r="X20" s="110"/>
      <c r="Y20" s="27"/>
      <c r="Z20" s="110"/>
      <c r="AA20" s="27"/>
      <c r="AB20" s="110"/>
      <c r="AC20" s="27"/>
      <c r="AD20" s="110"/>
      <c r="AE20" s="27"/>
      <c r="AF20" s="110"/>
      <c r="AG20" s="27"/>
      <c r="AH20" s="110"/>
      <c r="AI20" s="27"/>
      <c r="AJ20" s="110"/>
      <c r="AK20" s="27"/>
      <c r="AL20" s="110"/>
      <c r="AM20" s="27"/>
      <c r="AN20" s="110"/>
      <c r="AO20" s="27"/>
      <c r="AP20" s="110"/>
    </row>
    <row r="21" spans="1:42" ht="29.1" customHeight="1">
      <c r="A21" s="21" t="str">
        <f>IF(Dateneingabe!A85="","",Dateneingabe!A85)</f>
        <v/>
      </c>
      <c r="B21" s="21" t="str">
        <f>IF(Dateneingabe!B85="","",Dateneingabe!B85)</f>
        <v/>
      </c>
      <c r="C21" s="22" t="str">
        <f>IF(Dateneingabe!E85="","",Dateneingabe!E85)</f>
        <v/>
      </c>
      <c r="D21" s="23" t="str">
        <f>IF(Dateneingabe!F85="","",Dateneingabe!F85)</f>
        <v/>
      </c>
      <c r="E21" s="23" t="str">
        <f>IF(Dateneingabe!G85="","",Dateneingabe!G85)</f>
        <v/>
      </c>
      <c r="F21" s="24" t="str">
        <f>IF(Dateneingabe!H85="","",Dateneingabe!H85)</f>
        <v/>
      </c>
      <c r="G21" s="25" t="str">
        <f>IF(Dateneingabe!I85="","",Dateneingabe!I85)</f>
        <v/>
      </c>
      <c r="H21" s="105" t="str">
        <f>IF(AND(W21="",X21=""),"",IF(X21="",W21,IF(W21="",X21,((W21+X21)/2))))</f>
        <v/>
      </c>
      <c r="I21" s="104" t="str">
        <f>IF(AND(Y21="",Z21=""),"",IF(Z21="",Y21,IF(Y21="",Z21,((Y21+Z21)/2))))</f>
        <v/>
      </c>
      <c r="J21" s="104" t="str">
        <f>IF(AND(AA21="",AB21=""),"",IF(AB21="",AA21,IF(AA21="",AB21,((AA21+AB21)/2))))</f>
        <v/>
      </c>
      <c r="K21" s="104" t="str">
        <f>IF(AND(AC21="",AD21=""),"",IF(AD21="",AC21,IF(AC21="",AD21,((AC21+AD21)/2))))</f>
        <v/>
      </c>
      <c r="L21" s="104" t="str">
        <f>IF(AND(AE21="",AF21=""),"",IF(AF21="",AE21,IF(AE21="",AF21,((AE21+AF21)/2))))</f>
        <v/>
      </c>
      <c r="M21" s="104" t="str">
        <f>IF(AND(AG21="",AH21=""),"",IF(AH21="",AG21,IF(AG21="",AH21,((AG21+AH21)/2))))</f>
        <v/>
      </c>
      <c r="N21" s="104" t="str">
        <f>IF(AND(AI21="",AJ21=""),"",IF(AJ21="",AI21,IF(AI21="",AJ21,((AI21+AJ21)/2))))</f>
        <v/>
      </c>
      <c r="O21" s="104" t="str">
        <f>IF(AND(AK21="",AL21=""),"",IF(AL21="",AK21,IF(AK21="",AL21,((AK21+AL21)/2))))</f>
        <v/>
      </c>
      <c r="P21" s="104" t="str">
        <f>IF(AND(AM21="",AN21=""),"",IF(AN21="",AM21,IF(AM21="",AN21,((AM21+AN21)/2))))</f>
        <v/>
      </c>
      <c r="Q21" s="104" t="str">
        <f>IF(AND(AO21="",AP21=""),"",IF(AP21="",AO21,IF(AO21="",AP21,((AO21+AP21)/2))))</f>
        <v/>
      </c>
      <c r="R21" s="115"/>
      <c r="S21" s="99">
        <f>S40</f>
        <v>0</v>
      </c>
      <c r="T21" s="26" t="str">
        <f>IF(U21="DIS","NB",IF(S21=0,"",IF(S21&gt;$B$29,"V",IF(S21&gt;$B$30,"SG",IF(S21&gt;$B$31,"G","NB")))))</f>
        <v/>
      </c>
      <c r="U21" s="145"/>
      <c r="W21" s="27"/>
      <c r="X21" s="110"/>
      <c r="Y21" s="27"/>
      <c r="Z21" s="110"/>
      <c r="AA21" s="27"/>
      <c r="AB21" s="110"/>
      <c r="AC21" s="27"/>
      <c r="AD21" s="110"/>
      <c r="AE21" s="27"/>
      <c r="AF21" s="110"/>
      <c r="AG21" s="27"/>
      <c r="AH21" s="110"/>
      <c r="AI21" s="27"/>
      <c r="AJ21" s="110"/>
      <c r="AK21" s="27"/>
      <c r="AL21" s="110"/>
      <c r="AM21" s="27"/>
      <c r="AN21" s="110"/>
      <c r="AO21" s="27"/>
      <c r="AP21" s="110"/>
    </row>
    <row r="22" spans="1:42" ht="29.1" customHeight="1">
      <c r="A22" s="21" t="str">
        <f>IF(Dateneingabe!A86="","",Dateneingabe!A86)</f>
        <v/>
      </c>
      <c r="B22" s="21" t="str">
        <f>IF(Dateneingabe!B86="","",Dateneingabe!B86)</f>
        <v/>
      </c>
      <c r="C22" s="22" t="str">
        <f>IF(Dateneingabe!E86="","",Dateneingabe!E86)</f>
        <v/>
      </c>
      <c r="D22" s="23" t="str">
        <f>IF(Dateneingabe!F86="","",Dateneingabe!F86)</f>
        <v/>
      </c>
      <c r="E22" s="23" t="str">
        <f>IF(Dateneingabe!G86="","",Dateneingabe!G86)</f>
        <v/>
      </c>
      <c r="F22" s="24" t="str">
        <f>IF(Dateneingabe!H86="","",Dateneingabe!H86)</f>
        <v/>
      </c>
      <c r="G22" s="25" t="str">
        <f>IF(Dateneingabe!I86="","",Dateneingabe!I86)</f>
        <v/>
      </c>
      <c r="H22" s="105" t="str">
        <f>IF(AND(W22="",X22=""),"",IF(X22="",W22,IF(W22="",X22,((W22+X22)/2))))</f>
        <v/>
      </c>
      <c r="I22" s="104" t="str">
        <f>IF(AND(Y22="",Z22=""),"",IF(Z22="",Y22,IF(Y22="",Z22,((Y22+Z22)/2))))</f>
        <v/>
      </c>
      <c r="J22" s="104" t="str">
        <f>IF(AND(AA22="",AB22=""),"",IF(AB22="",AA22,IF(AA22="",AB22,((AA22+AB22)/2))))</f>
        <v/>
      </c>
      <c r="K22" s="104" t="str">
        <f>IF(AND(AC22="",AD22=""),"",IF(AD22="",AC22,IF(AC22="",AD22,((AC22+AD22)/2))))</f>
        <v/>
      </c>
      <c r="L22" s="104" t="str">
        <f>IF(AND(AE22="",AF22=""),"",IF(AF22="",AE22,IF(AE22="",AF22,((AE22+AF22)/2))))</f>
        <v/>
      </c>
      <c r="M22" s="104" t="str">
        <f>IF(AND(AG22="",AH22=""),"",IF(AH22="",AG22,IF(AG22="",AH22,((AG22+AH22)/2))))</f>
        <v/>
      </c>
      <c r="N22" s="104" t="str">
        <f>IF(AND(AI22="",AJ22=""),"",IF(AJ22="",AI22,IF(AI22="",AJ22,((AI22+AJ22)/2))))</f>
        <v/>
      </c>
      <c r="O22" s="104" t="str">
        <f>IF(AND(AK22="",AL22=""),"",IF(AL22="",AK22,IF(AK22="",AL22,((AK22+AL22)/2))))</f>
        <v/>
      </c>
      <c r="P22" s="104" t="str">
        <f>IF(AND(AM22="",AN22=""),"",IF(AN22="",AM22,IF(AM22="",AN22,((AM22+AN22)/2))))</f>
        <v/>
      </c>
      <c r="Q22" s="104" t="str">
        <f>IF(AND(AO22="",AP22=""),"",IF(AP22="",AO22,IF(AO22="",AP22,((AO22+AP22)/2))))</f>
        <v/>
      </c>
      <c r="R22" s="115"/>
      <c r="S22" s="99">
        <f>S41</f>
        <v>0</v>
      </c>
      <c r="T22" s="26" t="str">
        <f>IF(U22="DIS","NB",IF(S22=0,"",IF(S22&gt;$B$29,"V",IF(S22&gt;$B$30,"SG",IF(S22&gt;$B$31,"G","NB")))))</f>
        <v/>
      </c>
      <c r="U22" s="145"/>
      <c r="W22" s="27"/>
      <c r="X22" s="110"/>
      <c r="Y22" s="27"/>
      <c r="Z22" s="110"/>
      <c r="AA22" s="27"/>
      <c r="AB22" s="110"/>
      <c r="AC22" s="27"/>
      <c r="AD22" s="110"/>
      <c r="AE22" s="27"/>
      <c r="AF22" s="110"/>
      <c r="AG22" s="27"/>
      <c r="AH22" s="110"/>
      <c r="AI22" s="27"/>
      <c r="AJ22" s="110"/>
      <c r="AK22" s="27"/>
      <c r="AL22" s="110"/>
      <c r="AM22" s="27"/>
      <c r="AN22" s="110"/>
      <c r="AO22" s="27"/>
      <c r="AP22" s="110"/>
    </row>
    <row r="23" spans="1:42" ht="29.1" customHeight="1">
      <c r="A23" s="21" t="str">
        <f>IF(Dateneingabe!A87="","",Dateneingabe!A87)</f>
        <v/>
      </c>
      <c r="B23" s="21" t="str">
        <f>IF(Dateneingabe!B87="","",Dateneingabe!B87)</f>
        <v/>
      </c>
      <c r="C23" s="22" t="str">
        <f>IF(Dateneingabe!E87="","",Dateneingabe!E87)</f>
        <v/>
      </c>
      <c r="D23" s="23" t="str">
        <f>IF(Dateneingabe!F87="","",Dateneingabe!F87)</f>
        <v/>
      </c>
      <c r="E23" s="23" t="str">
        <f>IF(Dateneingabe!G87="","",Dateneingabe!G87)</f>
        <v/>
      </c>
      <c r="F23" s="24" t="str">
        <f>IF(Dateneingabe!H87="","",Dateneingabe!H87)</f>
        <v/>
      </c>
      <c r="G23" s="25" t="str">
        <f>IF(Dateneingabe!I87="","",Dateneingabe!I87)</f>
        <v/>
      </c>
      <c r="H23" s="105" t="str">
        <f>IF(AND(W23="",X23=""),"",IF(X23="",W23,IF(W23="",X23,((W23+X23)/2))))</f>
        <v/>
      </c>
      <c r="I23" s="104" t="str">
        <f>IF(AND(Y23="",Z23=""),"",IF(Z23="",Y23,IF(Y23="",Z23,((Y23+Z23)/2))))</f>
        <v/>
      </c>
      <c r="J23" s="104" t="str">
        <f>IF(AND(AA23="",AB23=""),"",IF(AB23="",AA23,IF(AA23="",AB23,((AA23+AB23)/2))))</f>
        <v/>
      </c>
      <c r="K23" s="104" t="str">
        <f>IF(AND(AC23="",AD23=""),"",IF(AD23="",AC23,IF(AC23="",AD23,((AC23+AD23)/2))))</f>
        <v/>
      </c>
      <c r="L23" s="104" t="str">
        <f>IF(AND(AE23="",AF23=""),"",IF(AF23="",AE23,IF(AE23="",AF23,((AE23+AF23)/2))))</f>
        <v/>
      </c>
      <c r="M23" s="104" t="str">
        <f>IF(AND(AG23="",AH23=""),"",IF(AH23="",AG23,IF(AG23="",AH23,((AG23+AH23)/2))))</f>
        <v/>
      </c>
      <c r="N23" s="104" t="str">
        <f>IF(AND(AI23="",AJ23=""),"",IF(AJ23="",AI23,IF(AI23="",AJ23,((AI23+AJ23)/2))))</f>
        <v/>
      </c>
      <c r="O23" s="104" t="str">
        <f>IF(AND(AK23="",AL23=""),"",IF(AL23="",AK23,IF(AK23="",AL23,((AK23+AL23)/2))))</f>
        <v/>
      </c>
      <c r="P23" s="104" t="str">
        <f>IF(AND(AM23="",AN23=""),"",IF(AN23="",AM23,IF(AM23="",AN23,((AM23+AN23)/2))))</f>
        <v/>
      </c>
      <c r="Q23" s="104" t="str">
        <f>IF(AND(AO23="",AP23=""),"",IF(AP23="",AO23,IF(AO23="",AP23,((AO23+AP23)/2))))</f>
        <v/>
      </c>
      <c r="R23" s="115"/>
      <c r="S23" s="99">
        <f>S42</f>
        <v>0</v>
      </c>
      <c r="T23" s="26" t="str">
        <f>IF(U23="DIS","NB",IF(S23=0,"",IF(S23&gt;$B$29,"V",IF(S23&gt;$B$30,"SG",IF(S23&gt;$B$31,"G","NB")))))</f>
        <v/>
      </c>
      <c r="U23" s="145"/>
      <c r="W23" s="27"/>
      <c r="X23" s="110"/>
      <c r="Y23" s="27"/>
      <c r="Z23" s="110"/>
      <c r="AA23" s="27"/>
      <c r="AB23" s="110"/>
      <c r="AC23" s="27"/>
      <c r="AD23" s="110"/>
      <c r="AE23" s="27"/>
      <c r="AF23" s="110"/>
      <c r="AG23" s="27"/>
      <c r="AH23" s="110"/>
      <c r="AI23" s="27"/>
      <c r="AJ23" s="110"/>
      <c r="AK23" s="27"/>
      <c r="AL23" s="110"/>
      <c r="AM23" s="27"/>
      <c r="AN23" s="110"/>
      <c r="AO23" s="27"/>
      <c r="AP23" s="110"/>
    </row>
    <row r="24" spans="1:42" ht="29.1" customHeight="1">
      <c r="A24" s="21" t="str">
        <f>IF(Dateneingabe!A88="","",Dateneingabe!A88)</f>
        <v/>
      </c>
      <c r="B24" s="21" t="str">
        <f>IF(Dateneingabe!B88="","",Dateneingabe!B88)</f>
        <v/>
      </c>
      <c r="C24" s="22" t="str">
        <f>IF(Dateneingabe!E88="","",Dateneingabe!E88)</f>
        <v/>
      </c>
      <c r="D24" s="23" t="str">
        <f>IF(Dateneingabe!F88="","",Dateneingabe!F88)</f>
        <v/>
      </c>
      <c r="E24" s="23" t="str">
        <f>IF(Dateneingabe!G88="","",Dateneingabe!G88)</f>
        <v/>
      </c>
      <c r="F24" s="24" t="str">
        <f>IF(Dateneingabe!H88="","",Dateneingabe!H88)</f>
        <v/>
      </c>
      <c r="G24" s="25" t="str">
        <f>IF(Dateneingabe!I88="","",Dateneingabe!I88)</f>
        <v/>
      </c>
      <c r="H24" s="105" t="str">
        <f>IF(AND(W24="",X24=""),"",IF(X24="",W24,IF(W24="",X24,((W24+X24)/2))))</f>
        <v/>
      </c>
      <c r="I24" s="104" t="str">
        <f>IF(AND(Y24="",Z24=""),"",IF(Z24="",Y24,IF(Y24="",Z24,((Y24+Z24)/2))))</f>
        <v/>
      </c>
      <c r="J24" s="104" t="str">
        <f>IF(AND(AA24="",AB24=""),"",IF(AB24="",AA24,IF(AA24="",AB24,((AA24+AB24)/2))))</f>
        <v/>
      </c>
      <c r="K24" s="104" t="str">
        <f>IF(AND(AC24="",AD24=""),"",IF(AD24="",AC24,IF(AC24="",AD24,((AC24+AD24)/2))))</f>
        <v/>
      </c>
      <c r="L24" s="104" t="str">
        <f>IF(AND(AE24="",AF24=""),"",IF(AF24="",AE24,IF(AE24="",AF24,((AE24+AF24)/2))))</f>
        <v/>
      </c>
      <c r="M24" s="104" t="str">
        <f>IF(AND(AG24="",AH24=""),"",IF(AH24="",AG24,IF(AG24="",AH24,((AG24+AH24)/2))))</f>
        <v/>
      </c>
      <c r="N24" s="104" t="str">
        <f>IF(AND(AI24="",AJ24=""),"",IF(AJ24="",AI24,IF(AI24="",AJ24,((AI24+AJ24)/2))))</f>
        <v/>
      </c>
      <c r="O24" s="104" t="str">
        <f>IF(AND(AK24="",AL24=""),"",IF(AL24="",AK24,IF(AK24="",AL24,((AK24+AL24)/2))))</f>
        <v/>
      </c>
      <c r="P24" s="104" t="str">
        <f>IF(AND(AM24="",AN24=""),"",IF(AN24="",AM24,IF(AM24="",AN24,((AM24+AN24)/2))))</f>
        <v/>
      </c>
      <c r="Q24" s="104" t="str">
        <f>IF(AND(AO24="",AP24=""),"",IF(AP24="",AO24,IF(AO24="",AP24,((AO24+AP24)/2))))</f>
        <v/>
      </c>
      <c r="R24" s="115"/>
      <c r="S24" s="99">
        <f>S43</f>
        <v>0</v>
      </c>
      <c r="T24" s="26" t="str">
        <f>IF(U24="DIS","NB",IF(S24=0,"",IF(S24&gt;$B$29,"V",IF(S24&gt;$B$30,"SG",IF(S24&gt;$B$31,"G","NB")))))</f>
        <v/>
      </c>
      <c r="U24" s="145"/>
      <c r="W24" s="27"/>
      <c r="X24" s="110"/>
      <c r="Y24" s="27"/>
      <c r="Z24" s="110"/>
      <c r="AA24" s="27"/>
      <c r="AB24" s="110"/>
      <c r="AC24" s="27"/>
      <c r="AD24" s="110"/>
      <c r="AE24" s="27"/>
      <c r="AF24" s="110"/>
      <c r="AG24" s="27"/>
      <c r="AH24" s="110"/>
      <c r="AI24" s="27"/>
      <c r="AJ24" s="110"/>
      <c r="AK24" s="27"/>
      <c r="AL24" s="110"/>
      <c r="AM24" s="27"/>
      <c r="AN24" s="110"/>
      <c r="AO24" s="27"/>
      <c r="AP24" s="110"/>
    </row>
    <row r="25" spans="1:42" ht="29.1" customHeight="1">
      <c r="A25" s="28" t="str">
        <f>IF(Dateneingabe!A89="","",Dateneingabe!A89)</f>
        <v/>
      </c>
      <c r="B25" s="28" t="str">
        <f>IF(Dateneingabe!B89="","",Dateneingabe!B89)</f>
        <v/>
      </c>
      <c r="C25" s="29" t="str">
        <f>IF(Dateneingabe!E89="","",Dateneingabe!E89)</f>
        <v/>
      </c>
      <c r="D25" s="30" t="str">
        <f>IF(Dateneingabe!F89="","",Dateneingabe!F89)</f>
        <v/>
      </c>
      <c r="E25" s="30" t="str">
        <f>IF(Dateneingabe!G89="","",Dateneingabe!G89)</f>
        <v/>
      </c>
      <c r="F25" s="31" t="str">
        <f>IF(Dateneingabe!H89="","",Dateneingabe!H89)</f>
        <v/>
      </c>
      <c r="G25" s="32" t="str">
        <f>IF(Dateneingabe!I89="","",Dateneingabe!I89)</f>
        <v/>
      </c>
      <c r="H25" s="106" t="str">
        <f>IF(AND(W25="",X25=""),"",IF(X25="",W25,IF(W25="",X25,((W25+X25)/2))))</f>
        <v/>
      </c>
      <c r="I25" s="107" t="str">
        <f>IF(AND(Y25="",Z25=""),"",IF(Z25="",Y25,IF(Y25="",Z25,((Y25+Z25)/2))))</f>
        <v/>
      </c>
      <c r="J25" s="107" t="str">
        <f>IF(AND(AA25="",AB25=""),"",IF(AB25="",AA25,IF(AA25="",AB25,((AA25+AB25)/2))))</f>
        <v/>
      </c>
      <c r="K25" s="107" t="str">
        <f>IF(AND(AC25="",AD25=""),"",IF(AD25="",AC25,IF(AC25="",AD25,((AC25+AD25)/2))))</f>
        <v/>
      </c>
      <c r="L25" s="107" t="str">
        <f>IF(AND(AE25="",AF25=""),"",IF(AF25="",AE25,IF(AE25="",AF25,((AE25+AF25)/2))))</f>
        <v/>
      </c>
      <c r="M25" s="107" t="str">
        <f>IF(AND(AG25="",AH25=""),"",IF(AH25="",AG25,IF(AG25="",AH25,((AG25+AH25)/2))))</f>
        <v/>
      </c>
      <c r="N25" s="107" t="str">
        <f>IF(AND(AI25="",AJ25=""),"",IF(AJ25="",AI25,IF(AI25="",AJ25,((AI25+AJ25)/2))))</f>
        <v/>
      </c>
      <c r="O25" s="107" t="str">
        <f>IF(AND(AK25="",AL25=""),"",IF(AL25="",AK25,IF(AK25="",AL25,((AK25+AL25)/2))))</f>
        <v/>
      </c>
      <c r="P25" s="107" t="str">
        <f>IF(AND(AM25="",AN25=""),"",IF(AN25="",AM25,IF(AM25="",AN25,((AM25+AN25)/2))))</f>
        <v/>
      </c>
      <c r="Q25" s="107" t="str">
        <f>IF(AND(AO25="",AP25=""),"",IF(AP25="",AO25,IF(AO25="",AP25,((AO25+AP25)/2))))</f>
        <v/>
      </c>
      <c r="R25" s="116"/>
      <c r="S25" s="100">
        <f>S44</f>
        <v>0</v>
      </c>
      <c r="T25" s="34" t="str">
        <f>IF(U25="DIS","NB",IF(S25=0,"",IF(S25&gt;$B$29,"V",IF(S25&gt;$B$30,"SG",IF(S25&gt;$B$31,"G","NB")))))</f>
        <v/>
      </c>
      <c r="U25" s="146"/>
      <c r="W25" s="33"/>
      <c r="X25" s="111"/>
      <c r="Y25" s="33"/>
      <c r="Z25" s="111"/>
      <c r="AA25" s="33"/>
      <c r="AB25" s="111"/>
      <c r="AC25" s="33"/>
      <c r="AD25" s="111"/>
      <c r="AE25" s="33"/>
      <c r="AF25" s="111"/>
      <c r="AG25" s="33"/>
      <c r="AH25" s="111"/>
      <c r="AI25" s="33"/>
      <c r="AJ25" s="111"/>
      <c r="AK25" s="33"/>
      <c r="AL25" s="111"/>
      <c r="AM25" s="33"/>
      <c r="AN25" s="111"/>
      <c r="AO25" s="33"/>
      <c r="AP25" s="111"/>
    </row>
    <row r="26" spans="1:42">
      <c r="A26" s="3" t="str">
        <f>'Hinweise - bitte beachten!!!'!A1:A1&amp;" - "&amp;'Hinweise - bitte beachten!!!'!A2:A2</f>
        <v>HSVRM Obedience Auswertung - Version 2013 v4.2 - erstellt von Sören Marquardt für den Hundesportverband Rhein-Main (HSVRM)</v>
      </c>
    </row>
    <row r="27" spans="1:42">
      <c r="H27" s="7">
        <f t="shared" ref="H27:H44" si="0">IF(H8="",0,H8)</f>
        <v>10</v>
      </c>
      <c r="I27" s="7">
        <f t="shared" ref="I27:R27" si="1">IF(I8="",0,I8)</f>
        <v>9</v>
      </c>
      <c r="J27" s="7">
        <f t="shared" si="1"/>
        <v>9</v>
      </c>
      <c r="K27" s="7">
        <f t="shared" si="1"/>
        <v>9</v>
      </c>
      <c r="L27" s="7">
        <f t="shared" si="1"/>
        <v>10</v>
      </c>
      <c r="M27" s="7">
        <f t="shared" si="1"/>
        <v>8</v>
      </c>
      <c r="N27" s="7">
        <f t="shared" si="1"/>
        <v>10</v>
      </c>
      <c r="O27" s="7">
        <f t="shared" si="1"/>
        <v>9.5</v>
      </c>
      <c r="P27" s="7">
        <f t="shared" si="1"/>
        <v>10</v>
      </c>
      <c r="Q27" s="7">
        <f t="shared" si="1"/>
        <v>9.5</v>
      </c>
      <c r="R27" s="7">
        <f t="shared" si="1"/>
        <v>0</v>
      </c>
      <c r="S27" s="7">
        <f t="shared" ref="S27:S44" si="2">SUM(H27*$H$6+I27*$I$6+J27*$J$6+K27*$K$6+L27*$L$6+M27*$M$6+N27*$N$6+O27*$O$6+P27*$P$6+Q27*$Q$6)</f>
        <v>302.5</v>
      </c>
    </row>
    <row r="28" spans="1:42">
      <c r="A28" s="159">
        <f>'Übersicht Übungen'!H49</f>
        <v>256</v>
      </c>
      <c r="B28" s="159">
        <f>'Übersicht Übungen'!I49</f>
        <v>320</v>
      </c>
      <c r="C28" s="91" t="s">
        <v>26</v>
      </c>
      <c r="D28" s="91" t="s">
        <v>26</v>
      </c>
      <c r="H28" s="7">
        <f t="shared" si="0"/>
        <v>9.5</v>
      </c>
      <c r="I28" s="7">
        <f t="shared" ref="I28:R28" si="3">IF(I9="",0,I9)</f>
        <v>9.5</v>
      </c>
      <c r="J28" s="7">
        <f t="shared" si="3"/>
        <v>9</v>
      </c>
      <c r="K28" s="7">
        <f t="shared" si="3"/>
        <v>10</v>
      </c>
      <c r="L28" s="7">
        <f t="shared" si="3"/>
        <v>7</v>
      </c>
      <c r="M28" s="7">
        <f t="shared" si="3"/>
        <v>7</v>
      </c>
      <c r="N28" s="7">
        <f t="shared" si="3"/>
        <v>10</v>
      </c>
      <c r="O28" s="7">
        <f t="shared" si="3"/>
        <v>9.5</v>
      </c>
      <c r="P28" s="7">
        <f t="shared" si="3"/>
        <v>8.5</v>
      </c>
      <c r="Q28" s="7">
        <f t="shared" si="3"/>
        <v>10</v>
      </c>
      <c r="R28" s="7">
        <f t="shared" si="3"/>
        <v>0</v>
      </c>
      <c r="S28" s="7">
        <f t="shared" si="2"/>
        <v>286</v>
      </c>
    </row>
    <row r="29" spans="1:42">
      <c r="A29" s="159">
        <f>'Übersicht Übungen'!H50</f>
        <v>224</v>
      </c>
      <c r="B29" s="159">
        <f>'Übersicht Übungen'!I50</f>
        <v>255.5</v>
      </c>
      <c r="C29" s="101">
        <v>0</v>
      </c>
      <c r="D29" s="101">
        <v>0</v>
      </c>
      <c r="H29" s="7">
        <f t="shared" si="0"/>
        <v>8.5</v>
      </c>
      <c r="I29" s="7">
        <f t="shared" ref="I29:R29" si="4">IF(I10="",0,I10)</f>
        <v>9.5</v>
      </c>
      <c r="J29" s="7">
        <f t="shared" si="4"/>
        <v>9.5</v>
      </c>
      <c r="K29" s="7">
        <f t="shared" si="4"/>
        <v>10</v>
      </c>
      <c r="L29" s="7">
        <f t="shared" si="4"/>
        <v>10</v>
      </c>
      <c r="M29" s="7">
        <f t="shared" si="4"/>
        <v>9</v>
      </c>
      <c r="N29" s="7">
        <f t="shared" si="4"/>
        <v>9</v>
      </c>
      <c r="O29" s="7">
        <f t="shared" si="4"/>
        <v>8.5</v>
      </c>
      <c r="P29" s="7">
        <f t="shared" si="4"/>
        <v>7.5</v>
      </c>
      <c r="Q29" s="7">
        <f t="shared" si="4"/>
        <v>8</v>
      </c>
      <c r="R29" s="7">
        <f t="shared" si="4"/>
        <v>0</v>
      </c>
      <c r="S29" s="7">
        <f t="shared" si="2"/>
        <v>284.5</v>
      </c>
    </row>
    <row r="30" spans="1:42">
      <c r="A30" s="159">
        <f>'Übersicht Übungen'!H51</f>
        <v>192</v>
      </c>
      <c r="B30" s="159">
        <f>'Übersicht Übungen'!I51</f>
        <v>223.5</v>
      </c>
      <c r="C30" s="101">
        <v>5</v>
      </c>
      <c r="D30" s="101">
        <v>5</v>
      </c>
      <c r="H30" s="7">
        <f t="shared" si="0"/>
        <v>10</v>
      </c>
      <c r="I30" s="7">
        <f t="shared" ref="I30:R30" si="5">IF(I11="",0,I11)</f>
        <v>7</v>
      </c>
      <c r="J30" s="7">
        <f t="shared" si="5"/>
        <v>9</v>
      </c>
      <c r="K30" s="7">
        <f t="shared" si="5"/>
        <v>9</v>
      </c>
      <c r="L30" s="7">
        <f t="shared" si="5"/>
        <v>10</v>
      </c>
      <c r="M30" s="7">
        <f t="shared" si="5"/>
        <v>9.5</v>
      </c>
      <c r="N30" s="7">
        <f t="shared" si="5"/>
        <v>8</v>
      </c>
      <c r="O30" s="7">
        <f t="shared" si="5"/>
        <v>7.5</v>
      </c>
      <c r="P30" s="7">
        <f t="shared" si="5"/>
        <v>6</v>
      </c>
      <c r="Q30" s="7">
        <f t="shared" si="5"/>
        <v>5</v>
      </c>
      <c r="R30" s="7">
        <f t="shared" si="5"/>
        <v>0</v>
      </c>
      <c r="S30" s="7">
        <f t="shared" si="2"/>
        <v>257</v>
      </c>
    </row>
    <row r="31" spans="1:42">
      <c r="A31" s="159">
        <f>'Übersicht Übungen'!H52</f>
        <v>0</v>
      </c>
      <c r="B31" s="159">
        <f>'Übersicht Übungen'!I52</f>
        <v>191.5</v>
      </c>
      <c r="C31" s="102">
        <v>5.25</v>
      </c>
      <c r="D31" s="102">
        <v>5.5</v>
      </c>
      <c r="H31" s="7">
        <f t="shared" si="0"/>
        <v>9</v>
      </c>
      <c r="I31" s="7">
        <f t="shared" ref="I31:R31" si="6">IF(I12="",0,I12)</f>
        <v>9</v>
      </c>
      <c r="J31" s="7">
        <f t="shared" si="6"/>
        <v>7</v>
      </c>
      <c r="K31" s="7">
        <f t="shared" si="6"/>
        <v>6.5</v>
      </c>
      <c r="L31" s="7">
        <f t="shared" si="6"/>
        <v>9.5</v>
      </c>
      <c r="M31" s="7">
        <f t="shared" si="6"/>
        <v>10</v>
      </c>
      <c r="N31" s="7">
        <f t="shared" si="6"/>
        <v>7.5</v>
      </c>
      <c r="O31" s="7">
        <f t="shared" si="6"/>
        <v>6</v>
      </c>
      <c r="P31" s="7">
        <f t="shared" si="6"/>
        <v>8</v>
      </c>
      <c r="Q31" s="7">
        <f t="shared" si="6"/>
        <v>7.5</v>
      </c>
      <c r="R31" s="7">
        <f t="shared" si="6"/>
        <v>0</v>
      </c>
      <c r="S31" s="7">
        <f t="shared" si="2"/>
        <v>256</v>
      </c>
    </row>
    <row r="32" spans="1:42">
      <c r="C32" s="102">
        <v>5.5</v>
      </c>
      <c r="D32" s="102">
        <v>6</v>
      </c>
      <c r="H32" s="7">
        <f t="shared" si="0"/>
        <v>9.5</v>
      </c>
      <c r="I32" s="7">
        <f t="shared" ref="I32:R32" si="7">IF(I13="",0,I13)</f>
        <v>9</v>
      </c>
      <c r="J32" s="7">
        <f t="shared" si="7"/>
        <v>9</v>
      </c>
      <c r="K32" s="7">
        <f t="shared" si="7"/>
        <v>9.5</v>
      </c>
      <c r="L32" s="7">
        <f t="shared" si="7"/>
        <v>0</v>
      </c>
      <c r="M32" s="7">
        <f t="shared" si="7"/>
        <v>9</v>
      </c>
      <c r="N32" s="7">
        <f t="shared" si="7"/>
        <v>9</v>
      </c>
      <c r="O32" s="7">
        <f t="shared" si="7"/>
        <v>8.5</v>
      </c>
      <c r="P32" s="7">
        <f t="shared" si="7"/>
        <v>6</v>
      </c>
      <c r="Q32" s="7">
        <f t="shared" si="7"/>
        <v>10</v>
      </c>
      <c r="R32" s="7">
        <f t="shared" si="7"/>
        <v>0</v>
      </c>
      <c r="S32" s="7">
        <f t="shared" si="2"/>
        <v>245.5</v>
      </c>
    </row>
    <row r="33" spans="3:19">
      <c r="C33" s="102">
        <v>5.75</v>
      </c>
      <c r="D33" s="102">
        <v>6.5</v>
      </c>
      <c r="H33" s="7">
        <f t="shared" si="0"/>
        <v>10</v>
      </c>
      <c r="I33" s="7">
        <f t="shared" ref="I33:R33" si="8">IF(I14="",0,I14)</f>
        <v>8</v>
      </c>
      <c r="J33" s="7">
        <f t="shared" si="8"/>
        <v>8</v>
      </c>
      <c r="K33" s="7">
        <f t="shared" si="8"/>
        <v>5.5</v>
      </c>
      <c r="L33" s="7">
        <f t="shared" si="8"/>
        <v>10</v>
      </c>
      <c r="M33" s="7">
        <f t="shared" si="8"/>
        <v>9</v>
      </c>
      <c r="N33" s="7">
        <f t="shared" si="8"/>
        <v>8.5</v>
      </c>
      <c r="O33" s="7">
        <f t="shared" si="8"/>
        <v>0</v>
      </c>
      <c r="P33" s="7">
        <f t="shared" si="8"/>
        <v>5</v>
      </c>
      <c r="Q33" s="7">
        <f t="shared" si="8"/>
        <v>9</v>
      </c>
      <c r="R33" s="7">
        <f t="shared" si="8"/>
        <v>0</v>
      </c>
      <c r="S33" s="7">
        <f t="shared" si="2"/>
        <v>235</v>
      </c>
    </row>
    <row r="34" spans="3:19">
      <c r="C34" s="102">
        <v>6</v>
      </c>
      <c r="D34" s="102">
        <v>7</v>
      </c>
      <c r="H34" s="7">
        <f t="shared" si="0"/>
        <v>0</v>
      </c>
      <c r="I34" s="7">
        <f t="shared" ref="I34:R34" si="9">IF(I15="",0,I15)</f>
        <v>9</v>
      </c>
      <c r="J34" s="7">
        <f t="shared" si="9"/>
        <v>7</v>
      </c>
      <c r="K34" s="7">
        <f t="shared" si="9"/>
        <v>5</v>
      </c>
      <c r="L34" s="7">
        <f t="shared" si="9"/>
        <v>9.5</v>
      </c>
      <c r="M34" s="7">
        <f t="shared" si="9"/>
        <v>9</v>
      </c>
      <c r="N34" s="7">
        <f t="shared" si="9"/>
        <v>8.5</v>
      </c>
      <c r="O34" s="7">
        <f t="shared" si="9"/>
        <v>8.5</v>
      </c>
      <c r="P34" s="7">
        <f t="shared" si="9"/>
        <v>6.5</v>
      </c>
      <c r="Q34" s="7">
        <f t="shared" si="9"/>
        <v>6</v>
      </c>
      <c r="R34" s="7">
        <f t="shared" si="9"/>
        <v>0</v>
      </c>
      <c r="S34" s="7">
        <f t="shared" si="2"/>
        <v>220</v>
      </c>
    </row>
    <row r="35" spans="3:19">
      <c r="C35" s="102">
        <v>6.25</v>
      </c>
      <c r="D35" s="102">
        <v>7.5</v>
      </c>
      <c r="H35" s="7">
        <f t="shared" si="0"/>
        <v>10</v>
      </c>
      <c r="I35" s="7">
        <f t="shared" ref="I35:R35" si="10">IF(I16="",0,I16)</f>
        <v>9</v>
      </c>
      <c r="J35" s="7">
        <f t="shared" si="10"/>
        <v>7.5</v>
      </c>
      <c r="K35" s="7">
        <f t="shared" si="10"/>
        <v>8</v>
      </c>
      <c r="L35" s="7">
        <f t="shared" si="10"/>
        <v>0</v>
      </c>
      <c r="M35" s="7">
        <f t="shared" si="10"/>
        <v>7</v>
      </c>
      <c r="N35" s="7">
        <f t="shared" si="10"/>
        <v>0</v>
      </c>
      <c r="O35" s="7">
        <f t="shared" si="10"/>
        <v>8</v>
      </c>
      <c r="P35" s="7">
        <f t="shared" si="10"/>
        <v>9</v>
      </c>
      <c r="Q35" s="7">
        <f t="shared" si="10"/>
        <v>8</v>
      </c>
      <c r="R35" s="7">
        <f t="shared" si="10"/>
        <v>0</v>
      </c>
      <c r="S35" s="7">
        <f t="shared" si="2"/>
        <v>207.5</v>
      </c>
    </row>
    <row r="36" spans="3:19">
      <c r="C36" s="102">
        <v>6.5</v>
      </c>
      <c r="D36" s="102">
        <v>8</v>
      </c>
      <c r="H36" s="7">
        <f t="shared" si="0"/>
        <v>10</v>
      </c>
      <c r="I36" s="7">
        <f t="shared" ref="I36:R36" si="11">IF(I17="",0,I17)</f>
        <v>8</v>
      </c>
      <c r="J36" s="7">
        <f t="shared" si="11"/>
        <v>8.5</v>
      </c>
      <c r="K36" s="7">
        <f t="shared" si="11"/>
        <v>7.5</v>
      </c>
      <c r="L36" s="7">
        <f t="shared" si="11"/>
        <v>0</v>
      </c>
      <c r="M36" s="7">
        <f t="shared" si="11"/>
        <v>10</v>
      </c>
      <c r="N36" s="7">
        <f t="shared" si="11"/>
        <v>0</v>
      </c>
      <c r="O36" s="7">
        <f t="shared" si="11"/>
        <v>6</v>
      </c>
      <c r="P36" s="7">
        <f t="shared" si="11"/>
        <v>8</v>
      </c>
      <c r="Q36" s="7">
        <f t="shared" si="11"/>
        <v>7</v>
      </c>
      <c r="R36" s="7">
        <f t="shared" si="11"/>
        <v>0</v>
      </c>
      <c r="S36" s="7">
        <f t="shared" si="2"/>
        <v>202</v>
      </c>
    </row>
    <row r="37" spans="3:19">
      <c r="C37" s="102">
        <v>6.75</v>
      </c>
      <c r="D37" s="102">
        <v>8.5</v>
      </c>
      <c r="H37" s="7">
        <f t="shared" si="0"/>
        <v>0</v>
      </c>
      <c r="I37" s="7">
        <f t="shared" ref="I37:R37" si="12">IF(I18="",0,I18)</f>
        <v>0</v>
      </c>
      <c r="J37" s="7">
        <f t="shared" si="12"/>
        <v>0</v>
      </c>
      <c r="K37" s="7">
        <f t="shared" si="12"/>
        <v>0</v>
      </c>
      <c r="L37" s="7">
        <f t="shared" si="12"/>
        <v>0</v>
      </c>
      <c r="M37" s="7">
        <f t="shared" si="12"/>
        <v>0</v>
      </c>
      <c r="N37" s="7">
        <f t="shared" si="12"/>
        <v>0</v>
      </c>
      <c r="O37" s="7">
        <f t="shared" si="12"/>
        <v>0</v>
      </c>
      <c r="P37" s="7">
        <f t="shared" si="12"/>
        <v>0</v>
      </c>
      <c r="Q37" s="7">
        <f t="shared" si="12"/>
        <v>0</v>
      </c>
      <c r="R37" s="7">
        <f t="shared" si="12"/>
        <v>0</v>
      </c>
      <c r="S37" s="7">
        <f t="shared" si="2"/>
        <v>0</v>
      </c>
    </row>
    <row r="38" spans="3:19">
      <c r="C38" s="102">
        <v>7</v>
      </c>
      <c r="D38" s="102">
        <v>9</v>
      </c>
      <c r="H38" s="7">
        <f t="shared" si="0"/>
        <v>0</v>
      </c>
      <c r="I38" s="7">
        <f t="shared" ref="I38:R38" si="13">IF(I19="",0,I19)</f>
        <v>0</v>
      </c>
      <c r="J38" s="7">
        <f t="shared" si="13"/>
        <v>0</v>
      </c>
      <c r="K38" s="7">
        <f t="shared" si="13"/>
        <v>0</v>
      </c>
      <c r="L38" s="7">
        <f t="shared" si="13"/>
        <v>0</v>
      </c>
      <c r="M38" s="7">
        <f t="shared" si="13"/>
        <v>0</v>
      </c>
      <c r="N38" s="7">
        <f t="shared" si="13"/>
        <v>0</v>
      </c>
      <c r="O38" s="7">
        <f t="shared" si="13"/>
        <v>0</v>
      </c>
      <c r="P38" s="7">
        <f t="shared" si="13"/>
        <v>0</v>
      </c>
      <c r="Q38" s="7">
        <f t="shared" si="13"/>
        <v>0</v>
      </c>
      <c r="R38" s="7">
        <f t="shared" si="13"/>
        <v>0</v>
      </c>
      <c r="S38" s="7">
        <f t="shared" si="2"/>
        <v>0</v>
      </c>
    </row>
    <row r="39" spans="3:19">
      <c r="C39" s="102">
        <v>7.25</v>
      </c>
      <c r="D39" s="102">
        <v>9.5</v>
      </c>
      <c r="H39" s="7">
        <f t="shared" si="0"/>
        <v>0</v>
      </c>
      <c r="I39" s="7">
        <f t="shared" ref="I39:R39" si="14">IF(I20="",0,I20)</f>
        <v>0</v>
      </c>
      <c r="J39" s="7">
        <f t="shared" si="14"/>
        <v>0</v>
      </c>
      <c r="K39" s="7">
        <f t="shared" si="14"/>
        <v>0</v>
      </c>
      <c r="L39" s="7">
        <f t="shared" si="14"/>
        <v>0</v>
      </c>
      <c r="M39" s="7">
        <f t="shared" si="14"/>
        <v>0</v>
      </c>
      <c r="N39" s="7">
        <f t="shared" si="14"/>
        <v>0</v>
      </c>
      <c r="O39" s="7">
        <f t="shared" si="14"/>
        <v>0</v>
      </c>
      <c r="P39" s="7">
        <f t="shared" si="14"/>
        <v>0</v>
      </c>
      <c r="Q39" s="7">
        <f t="shared" si="14"/>
        <v>0</v>
      </c>
      <c r="R39" s="7">
        <f t="shared" si="14"/>
        <v>0</v>
      </c>
      <c r="S39" s="7">
        <f t="shared" si="2"/>
        <v>0</v>
      </c>
    </row>
    <row r="40" spans="3:19">
      <c r="C40" s="102">
        <v>7.5</v>
      </c>
      <c r="D40" s="103">
        <v>10</v>
      </c>
      <c r="H40" s="7">
        <f t="shared" si="0"/>
        <v>0</v>
      </c>
      <c r="I40" s="7">
        <f t="shared" ref="I40:R40" si="15">IF(I21="",0,I21)</f>
        <v>0</v>
      </c>
      <c r="J40" s="7">
        <f t="shared" si="15"/>
        <v>0</v>
      </c>
      <c r="K40" s="7">
        <f t="shared" si="15"/>
        <v>0</v>
      </c>
      <c r="L40" s="7">
        <f t="shared" si="15"/>
        <v>0</v>
      </c>
      <c r="M40" s="7">
        <f t="shared" si="15"/>
        <v>0</v>
      </c>
      <c r="N40" s="7">
        <f t="shared" si="15"/>
        <v>0</v>
      </c>
      <c r="O40" s="7">
        <f t="shared" si="15"/>
        <v>0</v>
      </c>
      <c r="P40" s="7">
        <f t="shared" si="15"/>
        <v>0</v>
      </c>
      <c r="Q40" s="7">
        <f t="shared" si="15"/>
        <v>0</v>
      </c>
      <c r="R40" s="7">
        <f t="shared" si="15"/>
        <v>0</v>
      </c>
      <c r="S40" s="7">
        <f t="shared" si="2"/>
        <v>0</v>
      </c>
    </row>
    <row r="41" spans="3:19">
      <c r="C41" s="102">
        <v>7.75</v>
      </c>
      <c r="D41"/>
      <c r="H41" s="7">
        <f t="shared" si="0"/>
        <v>0</v>
      </c>
      <c r="I41" s="7">
        <f t="shared" ref="I41:R41" si="16">IF(I22="",0,I22)</f>
        <v>0</v>
      </c>
      <c r="J41" s="7">
        <f t="shared" si="16"/>
        <v>0</v>
      </c>
      <c r="K41" s="7">
        <f t="shared" si="16"/>
        <v>0</v>
      </c>
      <c r="L41" s="7">
        <f t="shared" si="16"/>
        <v>0</v>
      </c>
      <c r="M41" s="7">
        <f t="shared" si="16"/>
        <v>0</v>
      </c>
      <c r="N41" s="7">
        <f t="shared" si="16"/>
        <v>0</v>
      </c>
      <c r="O41" s="7">
        <f t="shared" si="16"/>
        <v>0</v>
      </c>
      <c r="P41" s="7">
        <f t="shared" si="16"/>
        <v>0</v>
      </c>
      <c r="Q41" s="7">
        <f t="shared" si="16"/>
        <v>0</v>
      </c>
      <c r="R41" s="7">
        <f t="shared" si="16"/>
        <v>0</v>
      </c>
      <c r="S41" s="7">
        <f t="shared" si="2"/>
        <v>0</v>
      </c>
    </row>
    <row r="42" spans="3:19">
      <c r="C42" s="102">
        <v>8</v>
      </c>
      <c r="D42"/>
      <c r="H42" s="7">
        <f t="shared" si="0"/>
        <v>0</v>
      </c>
      <c r="I42" s="7">
        <f t="shared" ref="I42:R42" si="17">IF(I23="",0,I23)</f>
        <v>0</v>
      </c>
      <c r="J42" s="7">
        <f t="shared" si="17"/>
        <v>0</v>
      </c>
      <c r="K42" s="7">
        <f t="shared" si="17"/>
        <v>0</v>
      </c>
      <c r="L42" s="7">
        <f t="shared" si="17"/>
        <v>0</v>
      </c>
      <c r="M42" s="7">
        <f t="shared" si="17"/>
        <v>0</v>
      </c>
      <c r="N42" s="7">
        <f t="shared" si="17"/>
        <v>0</v>
      </c>
      <c r="O42" s="7">
        <f t="shared" si="17"/>
        <v>0</v>
      </c>
      <c r="P42" s="7">
        <f t="shared" si="17"/>
        <v>0</v>
      </c>
      <c r="Q42" s="7">
        <f t="shared" si="17"/>
        <v>0</v>
      </c>
      <c r="R42" s="7">
        <f t="shared" si="17"/>
        <v>0</v>
      </c>
      <c r="S42" s="7">
        <f t="shared" si="2"/>
        <v>0</v>
      </c>
    </row>
    <row r="43" spans="3:19">
      <c r="C43" s="102">
        <v>8.25</v>
      </c>
      <c r="D43"/>
      <c r="H43" s="7">
        <f t="shared" si="0"/>
        <v>0</v>
      </c>
      <c r="I43" s="7">
        <f t="shared" ref="I43:R43" si="18">IF(I24="",0,I24)</f>
        <v>0</v>
      </c>
      <c r="J43" s="7">
        <f t="shared" si="18"/>
        <v>0</v>
      </c>
      <c r="K43" s="7">
        <f t="shared" si="18"/>
        <v>0</v>
      </c>
      <c r="L43" s="7">
        <f t="shared" si="18"/>
        <v>0</v>
      </c>
      <c r="M43" s="7">
        <f t="shared" si="18"/>
        <v>0</v>
      </c>
      <c r="N43" s="7">
        <f t="shared" si="18"/>
        <v>0</v>
      </c>
      <c r="O43" s="7">
        <f t="shared" si="18"/>
        <v>0</v>
      </c>
      <c r="P43" s="7">
        <f t="shared" si="18"/>
        <v>0</v>
      </c>
      <c r="Q43" s="7">
        <f t="shared" si="18"/>
        <v>0</v>
      </c>
      <c r="R43" s="7">
        <f t="shared" si="18"/>
        <v>0</v>
      </c>
      <c r="S43" s="7">
        <f t="shared" si="2"/>
        <v>0</v>
      </c>
    </row>
    <row r="44" spans="3:19">
      <c r="C44" s="102">
        <v>8.5</v>
      </c>
      <c r="D44"/>
      <c r="H44" s="7">
        <f t="shared" si="0"/>
        <v>0</v>
      </c>
      <c r="I44" s="7">
        <f t="shared" ref="I44:R44" si="19">IF(I25="",0,I25)</f>
        <v>0</v>
      </c>
      <c r="J44" s="7">
        <f t="shared" si="19"/>
        <v>0</v>
      </c>
      <c r="K44" s="7">
        <f t="shared" si="19"/>
        <v>0</v>
      </c>
      <c r="L44" s="7">
        <f t="shared" si="19"/>
        <v>0</v>
      </c>
      <c r="M44" s="7">
        <f t="shared" si="19"/>
        <v>0</v>
      </c>
      <c r="N44" s="7">
        <f t="shared" si="19"/>
        <v>0</v>
      </c>
      <c r="O44" s="7">
        <f t="shared" si="19"/>
        <v>0</v>
      </c>
      <c r="P44" s="7">
        <f t="shared" si="19"/>
        <v>0</v>
      </c>
      <c r="Q44" s="7">
        <f t="shared" si="19"/>
        <v>0</v>
      </c>
      <c r="R44" s="7">
        <f t="shared" si="19"/>
        <v>0</v>
      </c>
      <c r="S44" s="7">
        <f t="shared" si="2"/>
        <v>0</v>
      </c>
    </row>
    <row r="45" spans="3:19">
      <c r="C45" s="102">
        <v>8.75</v>
      </c>
      <c r="D45"/>
    </row>
    <row r="46" spans="3:19">
      <c r="C46" s="102">
        <v>9</v>
      </c>
      <c r="D46"/>
    </row>
    <row r="47" spans="3:19">
      <c r="C47" s="102">
        <v>9.25</v>
      </c>
      <c r="D47"/>
    </row>
    <row r="48" spans="3:19">
      <c r="C48" s="102">
        <v>9.5</v>
      </c>
      <c r="D48"/>
    </row>
    <row r="49" spans="3:4">
      <c r="C49" s="102">
        <v>9.75</v>
      </c>
      <c r="D49"/>
    </row>
    <row r="50" spans="3:4">
      <c r="C50" s="103">
        <v>10</v>
      </c>
      <c r="D50"/>
    </row>
  </sheetData>
  <sheetProtection password="C900" sheet="1" objects="1" scenarios="1"/>
  <sortState ref="A8:AP25">
    <sortCondition ref="U8"/>
  </sortState>
  <mergeCells count="19">
    <mergeCell ref="H7:R7"/>
    <mergeCell ref="AM6:AN6"/>
    <mergeCell ref="AO6:AP6"/>
    <mergeCell ref="AE6:AF6"/>
    <mergeCell ref="AG6:AH6"/>
    <mergeCell ref="AI6:AJ6"/>
    <mergeCell ref="AK6:AL6"/>
    <mergeCell ref="A4:F6"/>
    <mergeCell ref="W6:X6"/>
    <mergeCell ref="Y6:Z6"/>
    <mergeCell ref="AA6:AB6"/>
    <mergeCell ref="AC6:AD6"/>
    <mergeCell ref="A1:D1"/>
    <mergeCell ref="E1:N1"/>
    <mergeCell ref="O1:U1"/>
    <mergeCell ref="A2:C2"/>
    <mergeCell ref="D2:F2"/>
    <mergeCell ref="H2:P2"/>
    <mergeCell ref="S2:U2"/>
  </mergeCells>
  <phoneticPr fontId="30" type="noConversion"/>
  <conditionalFormatting sqref="S8:S25">
    <cfRule type="cellIs" dxfId="2" priority="2" stopIfTrue="1" operator="equal">
      <formula>0</formula>
    </cfRule>
  </conditionalFormatting>
  <dataValidations count="2">
    <dataValidation type="list" allowBlank="1" showDropDown="1" showInputMessage="1" showErrorMessage="1" errorTitle="Falsche Eingabe!" error="Bitte nur &quot;0&quot; oder Bewertungen von 5,0 - 10,0 eingeben!" promptTitle="Bewertung eingeben!" prompt="Bitte nur &quot;0&quot; oder Bewertungen von 5,0 - 10,0 eingeben!" sqref="W8:AP25">
      <formula1>$D$29:$D$40</formula1>
    </dataValidation>
    <dataValidation type="list" allowBlank="1" showDropDown="1" showInputMessage="1" showErrorMessage="1" errorTitle="FEHLER!" error="Hier bitte nichts eingeben!" promptTitle="Keine Werte erfassen!" prompt="Bitte nur die Bewertungen bei den entsprechenden Leistungsrichtern auf der rechten Seite erfassen!" sqref="H8:R25">
      <formula1>$C$29:$C$50</formula1>
    </dataValidation>
  </dataValidations>
  <printOptions horizontalCentered="1"/>
  <pageMargins left="0.59055118110236227" right="0.59055118110236227" top="0.59055118110236227" bottom="0.78740157480314965" header="0.19685039370078741" footer="0.39370078740157483"/>
  <pageSetup paperSize="9" scale="72" fitToHeight="0" orientation="landscape" r:id="rId1"/>
  <headerFooter alignWithMargins="0">
    <oddFooter>&amp;LVorlage: HSVRM / Sören Marquardt
&amp;D/&amp;T&amp;C&amp;F
&amp;A&amp;RSeite: 
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16</vt:i4>
      </vt:variant>
    </vt:vector>
  </HeadingPairs>
  <TitlesOfParts>
    <vt:vector size="27" baseType="lpstr">
      <vt:lpstr>Hinweise - bitte beachten!!!</vt:lpstr>
      <vt:lpstr>Dateneingabe</vt:lpstr>
      <vt:lpstr>Statistik</vt:lpstr>
      <vt:lpstr>Richterblatt</vt:lpstr>
      <vt:lpstr>Richterblatt Gruppe</vt:lpstr>
      <vt:lpstr>Liste Beginner</vt:lpstr>
      <vt:lpstr>Liste Klasse 1</vt:lpstr>
      <vt:lpstr>Liste Klasse 2</vt:lpstr>
      <vt:lpstr>Liste Klasse 3</vt:lpstr>
      <vt:lpstr>Gesamtergebnisliste</vt:lpstr>
      <vt:lpstr>Übersicht Übungen</vt:lpstr>
      <vt:lpstr>Beginner</vt:lpstr>
      <vt:lpstr>Dateneingabe!Druckbereich</vt:lpstr>
      <vt:lpstr>Gesamtergebnisliste!Druckbereich</vt:lpstr>
      <vt:lpstr>'Hinweise - bitte beachten!!!'!Druckbereich</vt:lpstr>
      <vt:lpstr>'Liste Beginner'!Druckbereich</vt:lpstr>
      <vt:lpstr>'Liste Klasse 1'!Druckbereich</vt:lpstr>
      <vt:lpstr>'Liste Klasse 2'!Druckbereich</vt:lpstr>
      <vt:lpstr>'Liste Klasse 3'!Druckbereich</vt:lpstr>
      <vt:lpstr>'Übersicht Übungen'!Druckbereich</vt:lpstr>
      <vt:lpstr>Dateneingabe!Drucktitel</vt:lpstr>
      <vt:lpstr>Gesamtergebnisliste!Drucktitel</vt:lpstr>
      <vt:lpstr>'Hinweise - bitte beachten!!!'!Drucktitel</vt:lpstr>
      <vt:lpstr>'Richterblatt Gruppe'!Drucktitel</vt:lpstr>
      <vt:lpstr>Klasse1</vt:lpstr>
      <vt:lpstr>Klasse2</vt:lpstr>
      <vt:lpstr>Klasse3</vt:lpstr>
    </vt:vector>
  </TitlesOfParts>
  <Company>Rödermark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Sören Marquardt</dc:creator>
  <cp:lastModifiedBy>User</cp:lastModifiedBy>
  <cp:lastPrinted>2015-08-23T13:11:41Z</cp:lastPrinted>
  <dcterms:created xsi:type="dcterms:W3CDTF">2007-04-21T07:52:12Z</dcterms:created>
  <dcterms:modified xsi:type="dcterms:W3CDTF">2015-08-23T13:17:01Z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1529883469</vt:i4>
  </property>
  <property fmtid="{D5CDD505-2E9C-101B-9397-08002B2CF9AE}" pid="4" name="_EmailSubject">
    <vt:lpwstr>OBi-Auswertung</vt:lpwstr>
  </property>
  <property fmtid="{D5CDD505-2E9C-101B-9397-08002B2CF9AE}" pid="5" name="_AuthorEmail">
    <vt:lpwstr>Soeren.Marquardt@FEGRO-SELGROS.de</vt:lpwstr>
  </property>
  <property fmtid="{D5CDD505-2E9C-101B-9397-08002B2CF9AE}" pid="6" name="_AuthorEmailDisplayName">
    <vt:lpwstr>Marquardt,Sören</vt:lpwstr>
  </property>
  <property fmtid="{D5CDD505-2E9C-101B-9397-08002B2CF9AE}" pid="7" name="_PreviousAdHocReviewCycleID">
    <vt:i4>-1489023731</vt:i4>
  </property>
  <property fmtid="{D5CDD505-2E9C-101B-9397-08002B2CF9AE}" pid="8" name="_ReviewingToolsShownOnce">
    <vt:lpwstr/>
  </property>
</Properties>
</file>