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B7FE6334-C1A2-E50D-BD3D-5F4D41BBC2E3}"/>
  <workbookPr codeName="DieseArbeitsmappe"/>
  <bookViews>
    <workbookView xWindow="0" yWindow="375" windowWidth="15480" windowHeight="9000" tabRatio="820" firstSheet="2" activeTab="6"/>
  </bookViews>
  <sheets>
    <sheet name="Hinweise - bitte beachten!!!" sheetId="22" r:id="rId1"/>
    <sheet name="Dateneingabe" sheetId="9" r:id="rId2"/>
    <sheet name="Statistik" sheetId="27" r:id="rId3"/>
    <sheet name="Richterblatt" sheetId="11" r:id="rId4"/>
    <sheet name="Richterblatt Gruppe" sheetId="34" r:id="rId5"/>
    <sheet name="Liste Beginner" sheetId="2" r:id="rId6"/>
    <sheet name="Liste Klasse 1" sheetId="31" r:id="rId7"/>
    <sheet name="Liste Klasse 2" sheetId="32" r:id="rId8"/>
    <sheet name="Liste Klasse 3" sheetId="30" r:id="rId9"/>
    <sheet name="Gesamtergebnisliste" sheetId="33" r:id="rId10"/>
    <sheet name="Übersicht Übungen" sheetId="28" r:id="rId11"/>
  </sheets>
  <definedNames>
    <definedName name="Beginner">Dateneingabe!$A$11:$P$29</definedName>
    <definedName name="_xlnm.Print_Area" localSheetId="1">Dateneingabe!$A$1:$P$89</definedName>
    <definedName name="_xlnm.Print_Area" localSheetId="9">Gesamtergebnisliste!$A$1:$T$79</definedName>
    <definedName name="_xlnm.Print_Area" localSheetId="0">'Hinweise - bitte beachten!!!'!$A$1:$A$31</definedName>
    <definedName name="_xlnm.Print_Area" localSheetId="5">'Liste Beginner'!$A$1:$U$26</definedName>
    <definedName name="_xlnm.Print_Area" localSheetId="6">'Liste Klasse 1'!$A$1:$U$26</definedName>
    <definedName name="_xlnm.Print_Area" localSheetId="7">'Liste Klasse 2'!$A$1:$U$26</definedName>
    <definedName name="_xlnm.Print_Area" localSheetId="8">'Liste Klasse 3'!$A$1:$U$26</definedName>
    <definedName name="_xlnm.Print_Area" localSheetId="10">'Übersicht Übungen'!$A$1:$I$58</definedName>
    <definedName name="_xlnm.Print_Titles" localSheetId="1">Dateneingabe!$1:$9</definedName>
    <definedName name="_xlnm.Print_Titles" localSheetId="9">Gesamtergebnisliste!$1:$3</definedName>
    <definedName name="_xlnm.Print_Titles" localSheetId="0">'Hinweise - bitte beachten!!!'!$1:$3</definedName>
    <definedName name="_xlnm.Print_Titles" localSheetId="4">'Richterblatt Gruppe'!$1:$5</definedName>
    <definedName name="Klasse1">Dateneingabe!$A$31:$P$49</definedName>
    <definedName name="Klasse2">Dateneingabe!$A$51:$P$69</definedName>
    <definedName name="Klasse3">Dateneingabe!$A$71:$P$89</definedName>
  </definedNames>
  <calcPr calcId="145621"/>
</workbook>
</file>

<file path=xl/calcChain.xml><?xml version="1.0" encoding="utf-8"?>
<calcChain xmlns="http://schemas.openxmlformats.org/spreadsheetml/2006/main">
  <c r="H14" i="30" l="1"/>
  <c r="R6" i="30" l="1"/>
  <c r="R10" i="30"/>
  <c r="R8" i="30"/>
  <c r="R13" i="30"/>
  <c r="R12" i="30"/>
  <c r="R11" i="30"/>
  <c r="R9" i="30"/>
  <c r="R16" i="30"/>
  <c r="R15" i="30"/>
  <c r="R17" i="30"/>
  <c r="R18" i="30"/>
  <c r="R19" i="30"/>
  <c r="R20" i="30"/>
  <c r="R21" i="30"/>
  <c r="R22" i="30"/>
  <c r="R23" i="30"/>
  <c r="R24" i="30"/>
  <c r="R25" i="30"/>
  <c r="R14" i="30"/>
  <c r="I14" i="30" l="1"/>
  <c r="J14" i="30"/>
  <c r="K14" i="30"/>
  <c r="L14" i="30"/>
  <c r="M14" i="30"/>
  <c r="N14" i="30"/>
  <c r="O14" i="30"/>
  <c r="P14" i="30"/>
  <c r="Q14" i="30"/>
  <c r="R6" i="31"/>
  <c r="Q6" i="31"/>
  <c r="R5" i="31"/>
  <c r="Q5" i="31"/>
  <c r="R4" i="31"/>
  <c r="Q4" i="31"/>
  <c r="R6" i="32"/>
  <c r="Q6" i="32"/>
  <c r="R5" i="32"/>
  <c r="Q5" i="32"/>
  <c r="R4" i="32"/>
  <c r="Q4" i="32"/>
  <c r="Q6" i="30"/>
  <c r="Q5" i="30"/>
  <c r="Q4" i="30"/>
  <c r="R6" i="2" l="1"/>
  <c r="R5" i="2"/>
  <c r="R4" i="2"/>
  <c r="Q6" i="2"/>
  <c r="Q5" i="2"/>
  <c r="Q4" i="2"/>
  <c r="R2" i="33" l="1"/>
  <c r="G4" i="34" l="1"/>
  <c r="A3" i="33" l="1"/>
  <c r="A39" i="27" l="1"/>
  <c r="A1" i="33" l="1"/>
  <c r="F2" i="33"/>
  <c r="A2" i="33"/>
  <c r="Q42" i="33"/>
  <c r="Q23" i="33"/>
  <c r="G24" i="33"/>
  <c r="Q4" i="33"/>
  <c r="G5" i="33"/>
  <c r="O10" i="9" l="1"/>
  <c r="A66" i="34"/>
  <c r="A59" i="34"/>
  <c r="A52" i="34"/>
  <c r="G86" i="34"/>
  <c r="F86" i="34"/>
  <c r="E86" i="34"/>
  <c r="G84" i="34"/>
  <c r="F84" i="34"/>
  <c r="E84" i="34"/>
  <c r="D84" i="34"/>
  <c r="C84" i="34"/>
  <c r="B84" i="34"/>
  <c r="G83" i="34"/>
  <c r="F83" i="34"/>
  <c r="E83" i="34"/>
  <c r="D83" i="34"/>
  <c r="C83" i="34"/>
  <c r="B83" i="34"/>
  <c r="A88" i="34"/>
  <c r="A87" i="34"/>
  <c r="G79" i="34"/>
  <c r="F79" i="34"/>
  <c r="G77" i="34"/>
  <c r="F77" i="34"/>
  <c r="E77" i="34"/>
  <c r="D77" i="34"/>
  <c r="C77" i="34"/>
  <c r="B77" i="34"/>
  <c r="G76" i="34"/>
  <c r="F76" i="34"/>
  <c r="E76" i="34"/>
  <c r="D76" i="34"/>
  <c r="C76" i="34"/>
  <c r="B76" i="34"/>
  <c r="A81" i="34"/>
  <c r="A80" i="34"/>
  <c r="A74" i="34"/>
  <c r="A73" i="34"/>
  <c r="G72" i="34"/>
  <c r="F72" i="34"/>
  <c r="G70" i="34"/>
  <c r="F70" i="34"/>
  <c r="E70" i="34"/>
  <c r="D70" i="34"/>
  <c r="C70" i="34"/>
  <c r="B70" i="34"/>
  <c r="G69" i="34"/>
  <c r="F69" i="34"/>
  <c r="E69" i="34"/>
  <c r="D69" i="34"/>
  <c r="C69" i="34"/>
  <c r="B69" i="34"/>
  <c r="G65" i="34"/>
  <c r="F65" i="34"/>
  <c r="E65" i="34"/>
  <c r="D65" i="34"/>
  <c r="C65" i="34"/>
  <c r="B65" i="34"/>
  <c r="G63" i="34"/>
  <c r="F63" i="34"/>
  <c r="E63" i="34"/>
  <c r="D63" i="34"/>
  <c r="C63" i="34"/>
  <c r="B63" i="34"/>
  <c r="G62" i="34"/>
  <c r="F62" i="34"/>
  <c r="E62" i="34"/>
  <c r="D62" i="34"/>
  <c r="C62" i="34"/>
  <c r="B62" i="34"/>
  <c r="G58" i="34"/>
  <c r="F58" i="34"/>
  <c r="E58" i="34"/>
  <c r="D58" i="34"/>
  <c r="C58" i="34"/>
  <c r="B58" i="34"/>
  <c r="G56" i="34"/>
  <c r="F56" i="34"/>
  <c r="E56" i="34"/>
  <c r="D56" i="34"/>
  <c r="C56" i="34"/>
  <c r="B56" i="34"/>
  <c r="G55" i="34"/>
  <c r="F55" i="34"/>
  <c r="E55" i="34"/>
  <c r="D55" i="34"/>
  <c r="C55" i="34"/>
  <c r="B55" i="34"/>
  <c r="G51" i="34"/>
  <c r="F51" i="34"/>
  <c r="G49" i="34"/>
  <c r="F49" i="34"/>
  <c r="E49" i="34"/>
  <c r="D49" i="34"/>
  <c r="C49" i="34"/>
  <c r="B49" i="34"/>
  <c r="G48" i="34"/>
  <c r="F48" i="34"/>
  <c r="E48" i="34"/>
  <c r="D48" i="34"/>
  <c r="C48" i="34"/>
  <c r="B48" i="34"/>
  <c r="G44" i="34"/>
  <c r="F44" i="34"/>
  <c r="E44" i="34"/>
  <c r="D44" i="34"/>
  <c r="C44" i="34"/>
  <c r="B44" i="34"/>
  <c r="G42" i="34"/>
  <c r="F42" i="34"/>
  <c r="E42" i="34"/>
  <c r="D42" i="34"/>
  <c r="C42" i="34"/>
  <c r="B42" i="34"/>
  <c r="G41" i="34"/>
  <c r="F41" i="34"/>
  <c r="E41" i="34"/>
  <c r="D41" i="34"/>
  <c r="C41" i="34"/>
  <c r="B41" i="34"/>
  <c r="A45" i="34"/>
  <c r="G37" i="34"/>
  <c r="F37" i="34"/>
  <c r="E37" i="34"/>
  <c r="D37" i="34"/>
  <c r="C37" i="34"/>
  <c r="B37" i="34"/>
  <c r="G35" i="34"/>
  <c r="F35" i="34"/>
  <c r="E35" i="34"/>
  <c r="D35" i="34"/>
  <c r="C35" i="34"/>
  <c r="B35" i="34"/>
  <c r="G34" i="34"/>
  <c r="F34" i="34"/>
  <c r="E34" i="34"/>
  <c r="D34" i="34"/>
  <c r="C34" i="34"/>
  <c r="B34" i="34"/>
  <c r="A38" i="34"/>
  <c r="A31" i="34"/>
  <c r="G30" i="34"/>
  <c r="G28" i="34"/>
  <c r="F28" i="34"/>
  <c r="E28" i="34"/>
  <c r="D28" i="34"/>
  <c r="C28" i="34"/>
  <c r="B28" i="34"/>
  <c r="G27" i="34"/>
  <c r="F27" i="34"/>
  <c r="E27" i="34"/>
  <c r="D27" i="34"/>
  <c r="C27" i="34"/>
  <c r="B27" i="34"/>
  <c r="G21" i="34"/>
  <c r="F21" i="34"/>
  <c r="E21" i="34"/>
  <c r="D21" i="34"/>
  <c r="C21" i="34"/>
  <c r="B21" i="34"/>
  <c r="G20" i="34"/>
  <c r="F20" i="34"/>
  <c r="E20" i="34"/>
  <c r="D20" i="34"/>
  <c r="C20" i="34"/>
  <c r="B20" i="34"/>
  <c r="G14" i="34"/>
  <c r="F14" i="34"/>
  <c r="E14" i="34"/>
  <c r="D14" i="34"/>
  <c r="C14" i="34"/>
  <c r="B14" i="34"/>
  <c r="G13" i="34"/>
  <c r="F13" i="34"/>
  <c r="E13" i="34"/>
  <c r="D13" i="34"/>
  <c r="C13" i="34"/>
  <c r="B13" i="34"/>
  <c r="G7" i="34"/>
  <c r="F7" i="34"/>
  <c r="E7" i="34"/>
  <c r="D7" i="34"/>
  <c r="C7" i="34"/>
  <c r="B7" i="34"/>
  <c r="G6" i="34"/>
  <c r="F6" i="34"/>
  <c r="E6" i="34"/>
  <c r="D6" i="34"/>
  <c r="C6" i="34"/>
  <c r="B6" i="34"/>
  <c r="G23" i="34"/>
  <c r="F23" i="34"/>
  <c r="E23" i="34"/>
  <c r="D23" i="34"/>
  <c r="C23" i="34"/>
  <c r="B23" i="34"/>
  <c r="A26" i="34"/>
  <c r="A25" i="34"/>
  <c r="A24" i="34"/>
  <c r="C16" i="34"/>
  <c r="D16" i="34"/>
  <c r="E16" i="34"/>
  <c r="F16" i="34"/>
  <c r="G16" i="34"/>
  <c r="B16" i="34"/>
  <c r="A19" i="34"/>
  <c r="A18" i="34"/>
  <c r="A17" i="34"/>
  <c r="A12" i="34"/>
  <c r="A11" i="34"/>
  <c r="A10" i="34"/>
  <c r="C9" i="34"/>
  <c r="D9" i="34"/>
  <c r="E9" i="34"/>
  <c r="F9" i="34"/>
  <c r="G9" i="34"/>
  <c r="D4" i="34"/>
  <c r="A4" i="34"/>
  <c r="A3" i="34"/>
  <c r="A1" i="34"/>
  <c r="P6" i="30" l="1"/>
  <c r="P5" i="30"/>
  <c r="P4" i="30"/>
  <c r="O6" i="30"/>
  <c r="O5" i="30"/>
  <c r="O4" i="30"/>
  <c r="N6" i="30"/>
  <c r="N5" i="30"/>
  <c r="N4" i="30"/>
  <c r="M6" i="30"/>
  <c r="M5" i="30"/>
  <c r="M4" i="30"/>
  <c r="L6" i="30"/>
  <c r="L5" i="30"/>
  <c r="L4" i="30"/>
  <c r="K6" i="30"/>
  <c r="K5" i="30"/>
  <c r="K4" i="30"/>
  <c r="J6" i="30"/>
  <c r="J5" i="30"/>
  <c r="J4" i="30"/>
  <c r="I6" i="30"/>
  <c r="I5" i="30"/>
  <c r="I4" i="30"/>
  <c r="H6" i="30"/>
  <c r="H5" i="30"/>
  <c r="H4" i="30"/>
  <c r="P6" i="32"/>
  <c r="O6" i="32"/>
  <c r="N6" i="32"/>
  <c r="M6" i="32"/>
  <c r="L6" i="32"/>
  <c r="K6" i="32"/>
  <c r="J6" i="32"/>
  <c r="I6" i="32"/>
  <c r="H6" i="32"/>
  <c r="P5" i="32"/>
  <c r="O5" i="32"/>
  <c r="N5" i="32"/>
  <c r="M5" i="32"/>
  <c r="L5" i="32"/>
  <c r="K5" i="32"/>
  <c r="J5" i="32"/>
  <c r="I5" i="32"/>
  <c r="H5" i="32"/>
  <c r="P42" i="33"/>
  <c r="P4" i="32"/>
  <c r="O42" i="33" s="1"/>
  <c r="O4" i="32"/>
  <c r="N42" i="33" s="1"/>
  <c r="N4" i="32"/>
  <c r="M42" i="33" s="1"/>
  <c r="M4" i="32"/>
  <c r="L42" i="33" s="1"/>
  <c r="L4" i="32"/>
  <c r="K42" i="33" s="1"/>
  <c r="K4" i="32"/>
  <c r="J42" i="33" s="1"/>
  <c r="J4" i="32"/>
  <c r="I42" i="33" s="1"/>
  <c r="I4" i="32"/>
  <c r="H42" i="33" s="1"/>
  <c r="H4" i="32"/>
  <c r="G42" i="33" s="1"/>
  <c r="P6" i="31"/>
  <c r="O6" i="31"/>
  <c r="N6" i="31"/>
  <c r="M6" i="31"/>
  <c r="L6" i="31"/>
  <c r="K6" i="31"/>
  <c r="J6" i="31"/>
  <c r="I6" i="31"/>
  <c r="H6" i="31"/>
  <c r="P5" i="31"/>
  <c r="O5" i="31"/>
  <c r="N5" i="31"/>
  <c r="M5" i="31"/>
  <c r="L5" i="31"/>
  <c r="K5" i="31"/>
  <c r="J5" i="31"/>
  <c r="I5" i="31"/>
  <c r="H5" i="31"/>
  <c r="P23" i="33"/>
  <c r="P4" i="31"/>
  <c r="O23" i="33" s="1"/>
  <c r="O4" i="31"/>
  <c r="N23" i="33" s="1"/>
  <c r="N4" i="31"/>
  <c r="M23" i="33" s="1"/>
  <c r="M4" i="31"/>
  <c r="L23" i="33" s="1"/>
  <c r="L4" i="31"/>
  <c r="K23" i="33" s="1"/>
  <c r="K4" i="31"/>
  <c r="J23" i="33" s="1"/>
  <c r="J4" i="31"/>
  <c r="I23" i="33" s="1"/>
  <c r="I4" i="31"/>
  <c r="H23" i="33" s="1"/>
  <c r="H4" i="31"/>
  <c r="G23" i="33" s="1"/>
  <c r="P4" i="33"/>
  <c r="P5" i="2"/>
  <c r="P4" i="2"/>
  <c r="O4" i="33" s="1"/>
  <c r="O5" i="2"/>
  <c r="O4" i="2"/>
  <c r="N4" i="33" s="1"/>
  <c r="N5" i="2"/>
  <c r="N4" i="2"/>
  <c r="M4" i="33" s="1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M5" i="2"/>
  <c r="M4" i="2"/>
  <c r="L4" i="33" s="1"/>
  <c r="L5" i="2"/>
  <c r="L4" i="2"/>
  <c r="K4" i="33" s="1"/>
  <c r="K5" i="2"/>
  <c r="K4" i="2"/>
  <c r="J4" i="33" s="1"/>
  <c r="J5" i="2"/>
  <c r="J4" i="2"/>
  <c r="I4" i="33" s="1"/>
  <c r="I5" i="2"/>
  <c r="I4" i="2"/>
  <c r="H4" i="33" s="1"/>
  <c r="H4" i="2"/>
  <c r="G4" i="33" s="1"/>
  <c r="H5" i="2"/>
  <c r="H6" i="2"/>
  <c r="A26" i="2"/>
  <c r="A2" i="28"/>
  <c r="A26" i="30"/>
  <c r="A26" i="32"/>
  <c r="A26" i="31"/>
  <c r="A29" i="11"/>
  <c r="AA6" i="30" l="1"/>
  <c r="I61" i="33"/>
  <c r="AI6" i="30"/>
  <c r="M61" i="33"/>
  <c r="Y6" i="30"/>
  <c r="H61" i="33"/>
  <c r="AG6" i="30"/>
  <c r="L61" i="33"/>
  <c r="AO6" i="30"/>
  <c r="P61" i="33"/>
  <c r="G61" i="33"/>
  <c r="W6" i="30"/>
  <c r="AE6" i="30"/>
  <c r="K61" i="33"/>
  <c r="AM6" i="30"/>
  <c r="O61" i="33"/>
  <c r="J61" i="33"/>
  <c r="AC6" i="30"/>
  <c r="N61" i="33"/>
  <c r="AK6" i="30"/>
  <c r="B3" i="27"/>
  <c r="I6" i="2" l="1"/>
  <c r="J6" i="2"/>
  <c r="K6" i="2"/>
  <c r="L6" i="2"/>
  <c r="M6" i="2"/>
  <c r="N6" i="2"/>
  <c r="O6" i="2"/>
  <c r="P6" i="2"/>
  <c r="B11" i="2"/>
  <c r="B10" i="2"/>
  <c r="B9" i="2"/>
  <c r="B8" i="2"/>
  <c r="C9" i="2"/>
  <c r="B6" i="33" s="1"/>
  <c r="D9" i="2"/>
  <c r="C6" i="33" s="1"/>
  <c r="E9" i="2"/>
  <c r="D6" i="33" s="1"/>
  <c r="F9" i="2"/>
  <c r="E6" i="33" s="1"/>
  <c r="G9" i="2"/>
  <c r="F6" i="33" s="1"/>
  <c r="C10" i="2"/>
  <c r="B7" i="33" s="1"/>
  <c r="D10" i="2"/>
  <c r="C7" i="33" s="1"/>
  <c r="E10" i="2"/>
  <c r="D7" i="33" s="1"/>
  <c r="F10" i="2"/>
  <c r="E7" i="33" s="1"/>
  <c r="G10" i="2"/>
  <c r="F7" i="33" s="1"/>
  <c r="C11" i="2"/>
  <c r="B8" i="33" s="1"/>
  <c r="D11" i="2"/>
  <c r="C8" i="33" s="1"/>
  <c r="E11" i="2"/>
  <c r="D8" i="33" s="1"/>
  <c r="F11" i="2"/>
  <c r="E8" i="33" s="1"/>
  <c r="G11" i="2"/>
  <c r="F8" i="33" s="1"/>
  <c r="C12" i="2"/>
  <c r="B9" i="33" s="1"/>
  <c r="D12" i="2"/>
  <c r="C9" i="33" s="1"/>
  <c r="E12" i="2"/>
  <c r="D9" i="33" s="1"/>
  <c r="F12" i="2"/>
  <c r="E9" i="33" s="1"/>
  <c r="G12" i="2"/>
  <c r="F9" i="33" s="1"/>
  <c r="C13" i="2"/>
  <c r="B10" i="33" s="1"/>
  <c r="D13" i="2"/>
  <c r="C10" i="33" s="1"/>
  <c r="E13" i="2"/>
  <c r="D10" i="33" s="1"/>
  <c r="F13" i="2"/>
  <c r="E10" i="33" s="1"/>
  <c r="G13" i="2"/>
  <c r="F10" i="33" s="1"/>
  <c r="C14" i="2"/>
  <c r="B11" i="33" s="1"/>
  <c r="D14" i="2"/>
  <c r="C11" i="33" s="1"/>
  <c r="E14" i="2"/>
  <c r="D11" i="33" s="1"/>
  <c r="F14" i="2"/>
  <c r="E11" i="33" s="1"/>
  <c r="G14" i="2"/>
  <c r="F11" i="33" s="1"/>
  <c r="G8" i="2"/>
  <c r="F5" i="33" s="1"/>
  <c r="F8" i="2"/>
  <c r="E5" i="33" s="1"/>
  <c r="E8" i="2"/>
  <c r="D5" i="33" s="1"/>
  <c r="D8" i="2"/>
  <c r="C5" i="33" s="1"/>
  <c r="C8" i="2"/>
  <c r="B5" i="33" s="1"/>
  <c r="A11" i="2"/>
  <c r="A10" i="2"/>
  <c r="A9" i="2"/>
  <c r="A8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G22" i="33"/>
  <c r="H22" i="33"/>
  <c r="I22" i="33"/>
  <c r="J22" i="33"/>
  <c r="K22" i="33"/>
  <c r="L22" i="33"/>
  <c r="M22" i="33"/>
  <c r="N22" i="33"/>
  <c r="O22" i="33"/>
  <c r="P22" i="33"/>
  <c r="Q22" i="33"/>
  <c r="A29" i="2"/>
  <c r="B29" i="2"/>
  <c r="A30" i="2"/>
  <c r="B30" i="2"/>
  <c r="A31" i="2"/>
  <c r="B31" i="2"/>
  <c r="B28" i="2"/>
  <c r="A28" i="2"/>
  <c r="A29" i="31"/>
  <c r="B29" i="31"/>
  <c r="A30" i="31"/>
  <c r="B30" i="31"/>
  <c r="A31" i="31"/>
  <c r="B31" i="31"/>
  <c r="B28" i="31"/>
  <c r="A28" i="31"/>
  <c r="A29" i="32"/>
  <c r="B29" i="32"/>
  <c r="A30" i="32"/>
  <c r="B30" i="32"/>
  <c r="A31" i="32"/>
  <c r="B31" i="32"/>
  <c r="B28" i="32"/>
  <c r="A28" i="32"/>
  <c r="A29" i="30"/>
  <c r="B29" i="30"/>
  <c r="A30" i="30"/>
  <c r="B30" i="30"/>
  <c r="A31" i="30"/>
  <c r="B31" i="30"/>
  <c r="B28" i="30"/>
  <c r="A28" i="30"/>
  <c r="H8" i="30"/>
  <c r="I8" i="30"/>
  <c r="J8" i="30"/>
  <c r="K8" i="30"/>
  <c r="L8" i="30"/>
  <c r="M8" i="30"/>
  <c r="N8" i="30"/>
  <c r="O8" i="30"/>
  <c r="P8" i="30"/>
  <c r="Q8" i="30"/>
  <c r="H28" i="32"/>
  <c r="I28" i="32"/>
  <c r="J28" i="32"/>
  <c r="H27" i="32"/>
  <c r="I27" i="32"/>
  <c r="J27" i="32"/>
  <c r="H44" i="32"/>
  <c r="I44" i="32"/>
  <c r="J44" i="32"/>
  <c r="K44" i="32"/>
  <c r="L44" i="32"/>
  <c r="M44" i="32"/>
  <c r="N44" i="32"/>
  <c r="O44" i="32"/>
  <c r="P44" i="32"/>
  <c r="Q44" i="32"/>
  <c r="R44" i="32"/>
  <c r="H43" i="32"/>
  <c r="I43" i="32"/>
  <c r="J43" i="32"/>
  <c r="K43" i="32"/>
  <c r="L43" i="32"/>
  <c r="M43" i="32"/>
  <c r="N43" i="32"/>
  <c r="O43" i="32"/>
  <c r="P43" i="32"/>
  <c r="Q43" i="32"/>
  <c r="R43" i="32"/>
  <c r="H42" i="32"/>
  <c r="I42" i="32"/>
  <c r="J42" i="32"/>
  <c r="K42" i="32"/>
  <c r="L42" i="32"/>
  <c r="M42" i="32"/>
  <c r="N42" i="32"/>
  <c r="O42" i="32"/>
  <c r="P42" i="32"/>
  <c r="Q42" i="32"/>
  <c r="R42" i="32"/>
  <c r="H41" i="32"/>
  <c r="I41" i="32"/>
  <c r="J41" i="32"/>
  <c r="K41" i="32"/>
  <c r="L41" i="32"/>
  <c r="M41" i="32"/>
  <c r="N41" i="32"/>
  <c r="O41" i="32"/>
  <c r="P41" i="32"/>
  <c r="Q41" i="32"/>
  <c r="R41" i="32"/>
  <c r="H40" i="32"/>
  <c r="I40" i="32"/>
  <c r="J40" i="32"/>
  <c r="K40" i="32"/>
  <c r="L40" i="32"/>
  <c r="M40" i="32"/>
  <c r="N40" i="32"/>
  <c r="O40" i="32"/>
  <c r="P40" i="32"/>
  <c r="Q40" i="32"/>
  <c r="R40" i="32"/>
  <c r="H39" i="32"/>
  <c r="I39" i="32"/>
  <c r="J39" i="32"/>
  <c r="K39" i="32"/>
  <c r="L39" i="32"/>
  <c r="M39" i="32"/>
  <c r="N39" i="32"/>
  <c r="O39" i="32"/>
  <c r="P39" i="32"/>
  <c r="Q39" i="32"/>
  <c r="R39" i="32"/>
  <c r="H38" i="32"/>
  <c r="I38" i="32"/>
  <c r="J38" i="32"/>
  <c r="K38" i="32"/>
  <c r="L38" i="32"/>
  <c r="M38" i="32"/>
  <c r="N38" i="32"/>
  <c r="O38" i="32"/>
  <c r="P38" i="32"/>
  <c r="Q38" i="32"/>
  <c r="R38" i="32"/>
  <c r="H37" i="32"/>
  <c r="I37" i="32"/>
  <c r="J37" i="32"/>
  <c r="K37" i="32"/>
  <c r="L37" i="32"/>
  <c r="M37" i="32"/>
  <c r="N37" i="32"/>
  <c r="O37" i="32"/>
  <c r="P37" i="32"/>
  <c r="Q37" i="32"/>
  <c r="R37" i="32"/>
  <c r="H36" i="32"/>
  <c r="I36" i="32"/>
  <c r="J36" i="32"/>
  <c r="K36" i="32"/>
  <c r="L36" i="32"/>
  <c r="M36" i="32"/>
  <c r="N36" i="32"/>
  <c r="O36" i="32"/>
  <c r="P36" i="32"/>
  <c r="Q36" i="32"/>
  <c r="R36" i="32"/>
  <c r="H35" i="32"/>
  <c r="I35" i="32"/>
  <c r="J35" i="32"/>
  <c r="K35" i="32"/>
  <c r="L35" i="32"/>
  <c r="M35" i="32"/>
  <c r="N35" i="32"/>
  <c r="O35" i="32"/>
  <c r="P35" i="32"/>
  <c r="Q35" i="32"/>
  <c r="R35" i="32"/>
  <c r="H34" i="32"/>
  <c r="I34" i="32"/>
  <c r="J34" i="32"/>
  <c r="K34" i="32"/>
  <c r="L34" i="32"/>
  <c r="M34" i="32"/>
  <c r="N34" i="32"/>
  <c r="O34" i="32"/>
  <c r="P34" i="32"/>
  <c r="Q34" i="32"/>
  <c r="R34" i="32"/>
  <c r="H33" i="32"/>
  <c r="I33" i="32"/>
  <c r="J33" i="32"/>
  <c r="K33" i="32"/>
  <c r="L33" i="32"/>
  <c r="M33" i="32"/>
  <c r="N33" i="32"/>
  <c r="O33" i="32"/>
  <c r="P33" i="32"/>
  <c r="Q33" i="32"/>
  <c r="R33" i="32"/>
  <c r="H32" i="32"/>
  <c r="I32" i="32"/>
  <c r="J32" i="32"/>
  <c r="K32" i="32"/>
  <c r="L32" i="32"/>
  <c r="M32" i="32"/>
  <c r="N32" i="32"/>
  <c r="O32" i="32"/>
  <c r="P32" i="32"/>
  <c r="Q32" i="32"/>
  <c r="R32" i="32"/>
  <c r="H31" i="32"/>
  <c r="I31" i="32"/>
  <c r="J31" i="32"/>
  <c r="K31" i="32"/>
  <c r="L31" i="32"/>
  <c r="M31" i="32"/>
  <c r="N31" i="32"/>
  <c r="O31" i="32"/>
  <c r="P31" i="32"/>
  <c r="Q31" i="32"/>
  <c r="R31" i="32"/>
  <c r="H30" i="32"/>
  <c r="I30" i="32"/>
  <c r="J30" i="32"/>
  <c r="K30" i="32"/>
  <c r="L30" i="32"/>
  <c r="M30" i="32"/>
  <c r="N30" i="32"/>
  <c r="O30" i="32"/>
  <c r="P30" i="32"/>
  <c r="Q30" i="32"/>
  <c r="R30" i="32"/>
  <c r="H29" i="32"/>
  <c r="I29" i="32"/>
  <c r="J29" i="32"/>
  <c r="K29" i="32"/>
  <c r="L29" i="32"/>
  <c r="M29" i="32"/>
  <c r="N29" i="32"/>
  <c r="O29" i="32"/>
  <c r="P29" i="32"/>
  <c r="Q29" i="32"/>
  <c r="R29" i="32"/>
  <c r="K28" i="32"/>
  <c r="L28" i="32"/>
  <c r="M28" i="32"/>
  <c r="N28" i="32"/>
  <c r="O28" i="32"/>
  <c r="P28" i="32"/>
  <c r="Q28" i="32"/>
  <c r="R28" i="32"/>
  <c r="K27" i="32"/>
  <c r="L27" i="32"/>
  <c r="M27" i="32"/>
  <c r="N27" i="32"/>
  <c r="O27" i="32"/>
  <c r="P27" i="32"/>
  <c r="Q27" i="32"/>
  <c r="R27" i="32"/>
  <c r="H44" i="31"/>
  <c r="I44" i="31"/>
  <c r="J44" i="31"/>
  <c r="K44" i="31"/>
  <c r="L44" i="31"/>
  <c r="M44" i="31"/>
  <c r="N44" i="31"/>
  <c r="O44" i="31"/>
  <c r="P44" i="31"/>
  <c r="Q44" i="31"/>
  <c r="R44" i="31"/>
  <c r="H43" i="31"/>
  <c r="I43" i="31"/>
  <c r="J43" i="31"/>
  <c r="K43" i="31"/>
  <c r="L43" i="31"/>
  <c r="M43" i="31"/>
  <c r="N43" i="31"/>
  <c r="O43" i="31"/>
  <c r="P43" i="31"/>
  <c r="Q43" i="31"/>
  <c r="R43" i="31"/>
  <c r="H42" i="31"/>
  <c r="I42" i="31"/>
  <c r="J42" i="31"/>
  <c r="K42" i="31"/>
  <c r="L42" i="31"/>
  <c r="M42" i="31"/>
  <c r="N42" i="31"/>
  <c r="O42" i="31"/>
  <c r="P42" i="31"/>
  <c r="Q42" i="31"/>
  <c r="R42" i="31"/>
  <c r="H41" i="31"/>
  <c r="I41" i="31"/>
  <c r="J41" i="31"/>
  <c r="K41" i="31"/>
  <c r="L41" i="31"/>
  <c r="M41" i="31"/>
  <c r="N41" i="31"/>
  <c r="O41" i="31"/>
  <c r="P41" i="31"/>
  <c r="Q41" i="31"/>
  <c r="R41" i="31"/>
  <c r="H40" i="31"/>
  <c r="I40" i="31"/>
  <c r="J40" i="31"/>
  <c r="K40" i="31"/>
  <c r="L40" i="31"/>
  <c r="M40" i="31"/>
  <c r="N40" i="31"/>
  <c r="O40" i="31"/>
  <c r="P40" i="31"/>
  <c r="Q40" i="31"/>
  <c r="R40" i="31"/>
  <c r="H39" i="31"/>
  <c r="I39" i="31"/>
  <c r="J39" i="31"/>
  <c r="K39" i="31"/>
  <c r="L39" i="31"/>
  <c r="M39" i="31"/>
  <c r="N39" i="31"/>
  <c r="O39" i="31"/>
  <c r="P39" i="31"/>
  <c r="Q39" i="31"/>
  <c r="R39" i="31"/>
  <c r="H38" i="31"/>
  <c r="I38" i="31"/>
  <c r="J38" i="31"/>
  <c r="K38" i="31"/>
  <c r="L38" i="31"/>
  <c r="M38" i="31"/>
  <c r="N38" i="31"/>
  <c r="O38" i="31"/>
  <c r="P38" i="31"/>
  <c r="Q38" i="31"/>
  <c r="R38" i="31"/>
  <c r="H37" i="31"/>
  <c r="I37" i="31"/>
  <c r="J37" i="31"/>
  <c r="K37" i="31"/>
  <c r="L37" i="31"/>
  <c r="M37" i="31"/>
  <c r="N37" i="31"/>
  <c r="O37" i="31"/>
  <c r="P37" i="31"/>
  <c r="Q37" i="31"/>
  <c r="R37" i="31"/>
  <c r="H36" i="31"/>
  <c r="I36" i="31"/>
  <c r="J36" i="31"/>
  <c r="K36" i="31"/>
  <c r="L36" i="31"/>
  <c r="M36" i="31"/>
  <c r="N36" i="31"/>
  <c r="O36" i="31"/>
  <c r="P36" i="31"/>
  <c r="Q36" i="31"/>
  <c r="R36" i="31"/>
  <c r="H35" i="31"/>
  <c r="I35" i="31"/>
  <c r="J35" i="31"/>
  <c r="K35" i="31"/>
  <c r="L35" i="31"/>
  <c r="M35" i="31"/>
  <c r="N35" i="31"/>
  <c r="O35" i="31"/>
  <c r="P35" i="31"/>
  <c r="Q35" i="31"/>
  <c r="R35" i="31"/>
  <c r="H34" i="31"/>
  <c r="I34" i="31"/>
  <c r="J34" i="31"/>
  <c r="K34" i="31"/>
  <c r="L34" i="31"/>
  <c r="M34" i="31"/>
  <c r="N34" i="31"/>
  <c r="O34" i="31"/>
  <c r="P34" i="31"/>
  <c r="Q34" i="31"/>
  <c r="R34" i="31"/>
  <c r="H33" i="31"/>
  <c r="I33" i="31"/>
  <c r="J33" i="31"/>
  <c r="K33" i="31"/>
  <c r="L33" i="31"/>
  <c r="M33" i="31"/>
  <c r="N33" i="31"/>
  <c r="O33" i="31"/>
  <c r="P33" i="31"/>
  <c r="Q33" i="31"/>
  <c r="R33" i="31"/>
  <c r="H32" i="31"/>
  <c r="I32" i="31"/>
  <c r="J32" i="31"/>
  <c r="K32" i="31"/>
  <c r="L32" i="31"/>
  <c r="M32" i="31"/>
  <c r="N32" i="31"/>
  <c r="O32" i="31"/>
  <c r="P32" i="31"/>
  <c r="Q32" i="31"/>
  <c r="R32" i="31"/>
  <c r="H31" i="31"/>
  <c r="I31" i="31"/>
  <c r="J31" i="31"/>
  <c r="K31" i="31"/>
  <c r="L31" i="31"/>
  <c r="M31" i="31"/>
  <c r="N31" i="31"/>
  <c r="O31" i="31"/>
  <c r="P31" i="31"/>
  <c r="Q31" i="31"/>
  <c r="R31" i="31"/>
  <c r="H30" i="31"/>
  <c r="I30" i="31"/>
  <c r="J30" i="31"/>
  <c r="K30" i="31"/>
  <c r="L30" i="31"/>
  <c r="M30" i="31"/>
  <c r="N30" i="31"/>
  <c r="O30" i="31"/>
  <c r="P30" i="31"/>
  <c r="Q30" i="31"/>
  <c r="R30" i="31"/>
  <c r="H29" i="31"/>
  <c r="I29" i="31"/>
  <c r="J29" i="31"/>
  <c r="K29" i="31"/>
  <c r="L29" i="31"/>
  <c r="M29" i="31"/>
  <c r="N29" i="31"/>
  <c r="O29" i="31"/>
  <c r="P29" i="31"/>
  <c r="Q29" i="31"/>
  <c r="R29" i="31"/>
  <c r="H28" i="31"/>
  <c r="I28" i="31"/>
  <c r="J28" i="31"/>
  <c r="K28" i="31"/>
  <c r="L28" i="31"/>
  <c r="M28" i="31"/>
  <c r="N28" i="31"/>
  <c r="O28" i="31"/>
  <c r="P28" i="31"/>
  <c r="Q28" i="31"/>
  <c r="R28" i="31"/>
  <c r="H27" i="31"/>
  <c r="I27" i="31"/>
  <c r="J27" i="31"/>
  <c r="K27" i="31"/>
  <c r="L27" i="31"/>
  <c r="M27" i="31"/>
  <c r="N27" i="31"/>
  <c r="O27" i="31"/>
  <c r="P27" i="31"/>
  <c r="Q27" i="31"/>
  <c r="R27" i="31"/>
  <c r="H28" i="2"/>
  <c r="I28" i="2"/>
  <c r="J28" i="2"/>
  <c r="K28" i="2"/>
  <c r="L28" i="2"/>
  <c r="M28" i="2"/>
  <c r="N28" i="2"/>
  <c r="O28" i="2"/>
  <c r="P28" i="2"/>
  <c r="Q28" i="2"/>
  <c r="H29" i="2"/>
  <c r="I29" i="2"/>
  <c r="J29" i="2"/>
  <c r="K29" i="2"/>
  <c r="L29" i="2"/>
  <c r="M29" i="2"/>
  <c r="N29" i="2"/>
  <c r="O29" i="2"/>
  <c r="P29" i="2"/>
  <c r="Q29" i="2"/>
  <c r="H30" i="2"/>
  <c r="I30" i="2"/>
  <c r="J30" i="2"/>
  <c r="K30" i="2"/>
  <c r="L30" i="2"/>
  <c r="M30" i="2"/>
  <c r="N30" i="2"/>
  <c r="O30" i="2"/>
  <c r="P30" i="2"/>
  <c r="Q30" i="2"/>
  <c r="H27" i="2"/>
  <c r="I27" i="2"/>
  <c r="J27" i="2"/>
  <c r="K27" i="2"/>
  <c r="L27" i="2"/>
  <c r="M27" i="2"/>
  <c r="N27" i="2"/>
  <c r="O27" i="2"/>
  <c r="P27" i="2"/>
  <c r="Q27" i="2"/>
  <c r="H31" i="2"/>
  <c r="I31" i="2"/>
  <c r="J31" i="2"/>
  <c r="K31" i="2"/>
  <c r="L31" i="2"/>
  <c r="M31" i="2"/>
  <c r="N31" i="2"/>
  <c r="O31" i="2"/>
  <c r="P31" i="2"/>
  <c r="Q31" i="2"/>
  <c r="H32" i="2"/>
  <c r="I32" i="2"/>
  <c r="J32" i="2"/>
  <c r="K32" i="2"/>
  <c r="L32" i="2"/>
  <c r="M32" i="2"/>
  <c r="N32" i="2"/>
  <c r="O32" i="2"/>
  <c r="P32" i="2"/>
  <c r="Q32" i="2"/>
  <c r="H33" i="2"/>
  <c r="I33" i="2"/>
  <c r="J33" i="2"/>
  <c r="K33" i="2"/>
  <c r="L33" i="2"/>
  <c r="M33" i="2"/>
  <c r="N33" i="2"/>
  <c r="O33" i="2"/>
  <c r="P33" i="2"/>
  <c r="Q33" i="2"/>
  <c r="H34" i="2"/>
  <c r="I34" i="2"/>
  <c r="J34" i="2"/>
  <c r="K34" i="2"/>
  <c r="L34" i="2"/>
  <c r="M34" i="2"/>
  <c r="N34" i="2"/>
  <c r="O34" i="2"/>
  <c r="P34" i="2"/>
  <c r="Q34" i="2"/>
  <c r="H35" i="2"/>
  <c r="I35" i="2"/>
  <c r="J35" i="2"/>
  <c r="K35" i="2"/>
  <c r="L35" i="2"/>
  <c r="M35" i="2"/>
  <c r="N35" i="2"/>
  <c r="O35" i="2"/>
  <c r="P35" i="2"/>
  <c r="Q35" i="2"/>
  <c r="H36" i="2"/>
  <c r="I36" i="2"/>
  <c r="J36" i="2"/>
  <c r="K36" i="2"/>
  <c r="L36" i="2"/>
  <c r="M36" i="2"/>
  <c r="N36" i="2"/>
  <c r="O36" i="2"/>
  <c r="P36" i="2"/>
  <c r="Q36" i="2"/>
  <c r="H37" i="2"/>
  <c r="I37" i="2"/>
  <c r="J37" i="2"/>
  <c r="K37" i="2"/>
  <c r="L37" i="2"/>
  <c r="M37" i="2"/>
  <c r="N37" i="2"/>
  <c r="O37" i="2"/>
  <c r="P37" i="2"/>
  <c r="Q37" i="2"/>
  <c r="H38" i="2"/>
  <c r="I38" i="2"/>
  <c r="J38" i="2"/>
  <c r="K38" i="2"/>
  <c r="L38" i="2"/>
  <c r="M38" i="2"/>
  <c r="N38" i="2"/>
  <c r="O38" i="2"/>
  <c r="P38" i="2"/>
  <c r="Q38" i="2"/>
  <c r="H39" i="2"/>
  <c r="I39" i="2"/>
  <c r="J39" i="2"/>
  <c r="K39" i="2"/>
  <c r="L39" i="2"/>
  <c r="M39" i="2"/>
  <c r="N39" i="2"/>
  <c r="O39" i="2"/>
  <c r="P39" i="2"/>
  <c r="Q39" i="2"/>
  <c r="H40" i="2"/>
  <c r="I40" i="2"/>
  <c r="J40" i="2"/>
  <c r="K40" i="2"/>
  <c r="L40" i="2"/>
  <c r="M40" i="2"/>
  <c r="N40" i="2"/>
  <c r="O40" i="2"/>
  <c r="P40" i="2"/>
  <c r="Q40" i="2"/>
  <c r="H41" i="2"/>
  <c r="I41" i="2"/>
  <c r="J41" i="2"/>
  <c r="K41" i="2"/>
  <c r="L41" i="2"/>
  <c r="M41" i="2"/>
  <c r="N41" i="2"/>
  <c r="O41" i="2"/>
  <c r="P41" i="2"/>
  <c r="Q41" i="2"/>
  <c r="H42" i="2"/>
  <c r="I42" i="2"/>
  <c r="J42" i="2"/>
  <c r="K42" i="2"/>
  <c r="L42" i="2"/>
  <c r="M42" i="2"/>
  <c r="N42" i="2"/>
  <c r="O42" i="2"/>
  <c r="P42" i="2"/>
  <c r="Q42" i="2"/>
  <c r="H43" i="2"/>
  <c r="I43" i="2"/>
  <c r="J43" i="2"/>
  <c r="K43" i="2"/>
  <c r="L43" i="2"/>
  <c r="M43" i="2"/>
  <c r="N43" i="2"/>
  <c r="O43" i="2"/>
  <c r="P43" i="2"/>
  <c r="Q43" i="2"/>
  <c r="H44" i="2"/>
  <c r="I44" i="2"/>
  <c r="J44" i="2"/>
  <c r="K44" i="2"/>
  <c r="L44" i="2"/>
  <c r="M44" i="2"/>
  <c r="N44" i="2"/>
  <c r="O44" i="2"/>
  <c r="P44" i="2"/>
  <c r="Q44" i="2"/>
  <c r="H10" i="30"/>
  <c r="I10" i="30"/>
  <c r="J10" i="30"/>
  <c r="K10" i="30"/>
  <c r="L10" i="30"/>
  <c r="M10" i="30"/>
  <c r="N10" i="30"/>
  <c r="O10" i="30"/>
  <c r="P10" i="30"/>
  <c r="O64" i="33" s="1"/>
  <c r="Q10" i="30"/>
  <c r="Q63" i="33"/>
  <c r="I64" i="33"/>
  <c r="J64" i="33"/>
  <c r="M64" i="33"/>
  <c r="Q64" i="33"/>
  <c r="H13" i="30"/>
  <c r="I13" i="30"/>
  <c r="J13" i="30"/>
  <c r="K13" i="30"/>
  <c r="L13" i="30"/>
  <c r="M13" i="30"/>
  <c r="N13" i="30"/>
  <c r="O13" i="30"/>
  <c r="P13" i="30"/>
  <c r="Q13" i="30"/>
  <c r="Q65" i="33"/>
  <c r="H12" i="30"/>
  <c r="H31" i="30" s="1"/>
  <c r="I12" i="30"/>
  <c r="H66" i="33" s="1"/>
  <c r="J12" i="30"/>
  <c r="K12" i="30"/>
  <c r="L12" i="30"/>
  <c r="L31" i="30" s="1"/>
  <c r="K66" i="33"/>
  <c r="M12" i="30"/>
  <c r="L66" i="33" s="1"/>
  <c r="N12" i="30"/>
  <c r="O12" i="30"/>
  <c r="P12" i="30"/>
  <c r="O66" i="33" s="1"/>
  <c r="Q12" i="30"/>
  <c r="Q66" i="33"/>
  <c r="H11" i="30"/>
  <c r="H32" i="30" s="1"/>
  <c r="I11" i="30"/>
  <c r="I32" i="30" s="1"/>
  <c r="J11" i="30"/>
  <c r="I67" i="33" s="1"/>
  <c r="K11" i="30"/>
  <c r="L11" i="30"/>
  <c r="L32" i="30" s="1"/>
  <c r="M11" i="30"/>
  <c r="M32" i="30" s="1"/>
  <c r="N11" i="30"/>
  <c r="M67" i="33" s="1"/>
  <c r="O11" i="30"/>
  <c r="P11" i="30"/>
  <c r="P32" i="30" s="1"/>
  <c r="Q11" i="30"/>
  <c r="Q32" i="30" s="1"/>
  <c r="Q67" i="33"/>
  <c r="H9" i="30"/>
  <c r="I9" i="30"/>
  <c r="I33" i="30" s="1"/>
  <c r="J9" i="30"/>
  <c r="K9" i="30"/>
  <c r="L9" i="30"/>
  <c r="M9" i="30"/>
  <c r="M33" i="30" s="1"/>
  <c r="L68" i="33"/>
  <c r="N9" i="30"/>
  <c r="M63" i="33" s="1"/>
  <c r="O9" i="30"/>
  <c r="N68" i="33" s="1"/>
  <c r="P9" i="30"/>
  <c r="Q9" i="30"/>
  <c r="P68" i="33" s="1"/>
  <c r="Q68" i="33"/>
  <c r="H16" i="30"/>
  <c r="I16" i="30"/>
  <c r="J16" i="30"/>
  <c r="K16" i="30"/>
  <c r="L16" i="30"/>
  <c r="M16" i="30"/>
  <c r="N16" i="30"/>
  <c r="O16" i="30"/>
  <c r="P16" i="30"/>
  <c r="Q16" i="30"/>
  <c r="Q69" i="33"/>
  <c r="H15" i="30"/>
  <c r="H35" i="30" s="1"/>
  <c r="I15" i="30"/>
  <c r="J15" i="30"/>
  <c r="K15" i="30"/>
  <c r="L15" i="30"/>
  <c r="K70" i="33" s="1"/>
  <c r="M15" i="30"/>
  <c r="N15" i="30"/>
  <c r="O15" i="30"/>
  <c r="P15" i="30"/>
  <c r="O70" i="33" s="1"/>
  <c r="Q15" i="30"/>
  <c r="Q70" i="33"/>
  <c r="H17" i="30"/>
  <c r="H36" i="30" s="1"/>
  <c r="I17" i="30"/>
  <c r="I36" i="30" s="1"/>
  <c r="J17" i="30"/>
  <c r="J36" i="30" s="1"/>
  <c r="K17" i="30"/>
  <c r="K36" i="30" s="1"/>
  <c r="L17" i="30"/>
  <c r="L36" i="30" s="1"/>
  <c r="M17" i="30"/>
  <c r="L71" i="33" s="1"/>
  <c r="N17" i="30"/>
  <c r="N36" i="30" s="1"/>
  <c r="O17" i="30"/>
  <c r="O36" i="30" s="1"/>
  <c r="P17" i="30"/>
  <c r="P36" i="30" s="1"/>
  <c r="Q17" i="30"/>
  <c r="Q36" i="30" s="1"/>
  <c r="Q71" i="33"/>
  <c r="H18" i="30"/>
  <c r="I18" i="30"/>
  <c r="J18" i="30"/>
  <c r="K18" i="30"/>
  <c r="L18" i="30"/>
  <c r="K72" i="33" s="1"/>
  <c r="M18" i="30"/>
  <c r="N18" i="30"/>
  <c r="O18" i="30"/>
  <c r="N72" i="33" s="1"/>
  <c r="P18" i="30"/>
  <c r="Q18" i="30"/>
  <c r="P72" i="33" s="1"/>
  <c r="Q72" i="33"/>
  <c r="H19" i="30"/>
  <c r="H38" i="30" s="1"/>
  <c r="I19" i="30"/>
  <c r="I38" i="30" s="1"/>
  <c r="J19" i="30"/>
  <c r="J38" i="30" s="1"/>
  <c r="K19" i="30"/>
  <c r="K38" i="30" s="1"/>
  <c r="L19" i="30"/>
  <c r="L38" i="30" s="1"/>
  <c r="M19" i="30"/>
  <c r="M38" i="30" s="1"/>
  <c r="N19" i="30"/>
  <c r="N38" i="30" s="1"/>
  <c r="O19" i="30"/>
  <c r="O38" i="30" s="1"/>
  <c r="P19" i="30"/>
  <c r="P38" i="30" s="1"/>
  <c r="Q19" i="30"/>
  <c r="Q38" i="30" s="1"/>
  <c r="Q73" i="33"/>
  <c r="H20" i="30"/>
  <c r="I20" i="30"/>
  <c r="J20" i="30"/>
  <c r="K20" i="30"/>
  <c r="J74" i="33" s="1"/>
  <c r="L20" i="30"/>
  <c r="M20" i="30"/>
  <c r="N20" i="30"/>
  <c r="O20" i="30"/>
  <c r="P20" i="30"/>
  <c r="O74" i="33" s="1"/>
  <c r="Q20" i="30"/>
  <c r="Q74" i="33"/>
  <c r="H21" i="30"/>
  <c r="H40" i="30" s="1"/>
  <c r="I21" i="30"/>
  <c r="H75" i="33" s="1"/>
  <c r="J21" i="30"/>
  <c r="J40" i="30" s="1"/>
  <c r="K21" i="30"/>
  <c r="K40" i="30" s="1"/>
  <c r="L21" i="30"/>
  <c r="L40" i="30" s="1"/>
  <c r="M21" i="30"/>
  <c r="M40" i="30" s="1"/>
  <c r="N21" i="30"/>
  <c r="N40" i="30" s="1"/>
  <c r="O21" i="30"/>
  <c r="O40" i="30" s="1"/>
  <c r="P21" i="30"/>
  <c r="P40" i="30" s="1"/>
  <c r="Q21" i="30"/>
  <c r="Q40" i="30" s="1"/>
  <c r="Q75" i="33"/>
  <c r="H22" i="30"/>
  <c r="I22" i="30"/>
  <c r="H76" i="33" s="1"/>
  <c r="J22" i="30"/>
  <c r="K22" i="30"/>
  <c r="L22" i="30"/>
  <c r="K76" i="33" s="1"/>
  <c r="M22" i="30"/>
  <c r="N22" i="30"/>
  <c r="O22" i="30"/>
  <c r="N76" i="33" s="1"/>
  <c r="P22" i="30"/>
  <c r="Q22" i="30"/>
  <c r="Q76" i="33"/>
  <c r="H23" i="30"/>
  <c r="G77" i="33" s="1"/>
  <c r="I23" i="30"/>
  <c r="I42" i="30" s="1"/>
  <c r="J23" i="30"/>
  <c r="J42" i="30" s="1"/>
  <c r="K23" i="30"/>
  <c r="K42" i="30" s="1"/>
  <c r="L23" i="30"/>
  <c r="L42" i="30" s="1"/>
  <c r="M23" i="30"/>
  <c r="M42" i="30" s="1"/>
  <c r="N23" i="30"/>
  <c r="N42" i="30" s="1"/>
  <c r="O23" i="30"/>
  <c r="O42" i="30" s="1"/>
  <c r="P23" i="30"/>
  <c r="P42" i="30" s="1"/>
  <c r="Q23" i="30"/>
  <c r="Q42" i="30" s="1"/>
  <c r="Q77" i="33"/>
  <c r="H24" i="30"/>
  <c r="I24" i="30"/>
  <c r="J24" i="30"/>
  <c r="K24" i="30"/>
  <c r="J78" i="33" s="1"/>
  <c r="L24" i="30"/>
  <c r="M24" i="30"/>
  <c r="N24" i="30"/>
  <c r="O24" i="30"/>
  <c r="P24" i="30"/>
  <c r="O78" i="33" s="1"/>
  <c r="Q24" i="30"/>
  <c r="Q78" i="33"/>
  <c r="H25" i="30"/>
  <c r="H44" i="30" s="1"/>
  <c r="I25" i="30"/>
  <c r="H79" i="33" s="1"/>
  <c r="J25" i="30"/>
  <c r="J44" i="30" s="1"/>
  <c r="K25" i="30"/>
  <c r="K44" i="30" s="1"/>
  <c r="L25" i="30"/>
  <c r="L44" i="30" s="1"/>
  <c r="M25" i="30"/>
  <c r="M44" i="30" s="1"/>
  <c r="N25" i="30"/>
  <c r="N44" i="30" s="1"/>
  <c r="O25" i="30"/>
  <c r="O44" i="30" s="1"/>
  <c r="P25" i="30"/>
  <c r="P44" i="30" s="1"/>
  <c r="Q25" i="30"/>
  <c r="Q44" i="30" s="1"/>
  <c r="Q79" i="33"/>
  <c r="H62" i="33"/>
  <c r="K62" i="33"/>
  <c r="N62" i="33"/>
  <c r="P62" i="33"/>
  <c r="G62" i="33"/>
  <c r="R28" i="30"/>
  <c r="R29" i="30"/>
  <c r="R30" i="30"/>
  <c r="R31" i="30"/>
  <c r="R32" i="30"/>
  <c r="R33" i="30"/>
  <c r="R34" i="30"/>
  <c r="R35" i="30"/>
  <c r="R36" i="30"/>
  <c r="R37" i="30"/>
  <c r="R38" i="30"/>
  <c r="R39" i="30"/>
  <c r="R40" i="30"/>
  <c r="R41" i="30"/>
  <c r="R42" i="30"/>
  <c r="R43" i="30"/>
  <c r="R44" i="30"/>
  <c r="G43" i="33"/>
  <c r="G44" i="33"/>
  <c r="H44" i="33"/>
  <c r="I44" i="33"/>
  <c r="J44" i="33"/>
  <c r="K44" i="33"/>
  <c r="L44" i="33"/>
  <c r="M44" i="33"/>
  <c r="N44" i="33"/>
  <c r="O44" i="33"/>
  <c r="P44" i="33"/>
  <c r="Q44" i="33"/>
  <c r="G45" i="33"/>
  <c r="H45" i="33"/>
  <c r="I45" i="33"/>
  <c r="J45" i="33"/>
  <c r="K45" i="33"/>
  <c r="L45" i="33"/>
  <c r="M45" i="33"/>
  <c r="N45" i="33"/>
  <c r="O45" i="33"/>
  <c r="P45" i="33"/>
  <c r="Q45" i="33"/>
  <c r="G46" i="33"/>
  <c r="H46" i="33"/>
  <c r="I46" i="33"/>
  <c r="J46" i="33"/>
  <c r="K46" i="33"/>
  <c r="L46" i="33"/>
  <c r="M46" i="33"/>
  <c r="N46" i="33"/>
  <c r="O46" i="33"/>
  <c r="P46" i="33"/>
  <c r="Q46" i="33"/>
  <c r="G47" i="33"/>
  <c r="H47" i="33"/>
  <c r="I47" i="33"/>
  <c r="J47" i="33"/>
  <c r="K47" i="33"/>
  <c r="L47" i="33"/>
  <c r="M47" i="33"/>
  <c r="N47" i="33"/>
  <c r="O47" i="33"/>
  <c r="P47" i="33"/>
  <c r="Q47" i="33"/>
  <c r="G48" i="33"/>
  <c r="H48" i="33"/>
  <c r="I48" i="33"/>
  <c r="J48" i="33"/>
  <c r="K48" i="33"/>
  <c r="L48" i="33"/>
  <c r="M48" i="33"/>
  <c r="N48" i="33"/>
  <c r="O48" i="33"/>
  <c r="P48" i="33"/>
  <c r="Q48" i="33"/>
  <c r="G49" i="33"/>
  <c r="H49" i="33"/>
  <c r="I49" i="33"/>
  <c r="J49" i="33"/>
  <c r="K49" i="33"/>
  <c r="L49" i="33"/>
  <c r="M49" i="33"/>
  <c r="N49" i="33"/>
  <c r="O49" i="33"/>
  <c r="P49" i="33"/>
  <c r="Q49" i="33"/>
  <c r="G50" i="33"/>
  <c r="H50" i="33"/>
  <c r="I50" i="33"/>
  <c r="J50" i="33"/>
  <c r="K50" i="33"/>
  <c r="L50" i="33"/>
  <c r="M50" i="33"/>
  <c r="N50" i="33"/>
  <c r="O50" i="33"/>
  <c r="P50" i="33"/>
  <c r="Q50" i="33"/>
  <c r="G51" i="33"/>
  <c r="H51" i="33"/>
  <c r="I51" i="33"/>
  <c r="J51" i="33"/>
  <c r="K51" i="33"/>
  <c r="L51" i="33"/>
  <c r="M51" i="33"/>
  <c r="N51" i="33"/>
  <c r="O51" i="33"/>
  <c r="P51" i="33"/>
  <c r="Q51" i="33"/>
  <c r="G52" i="33"/>
  <c r="H52" i="33"/>
  <c r="I52" i="33"/>
  <c r="J52" i="33"/>
  <c r="K52" i="33"/>
  <c r="L52" i="33"/>
  <c r="M52" i="33"/>
  <c r="N52" i="33"/>
  <c r="O52" i="33"/>
  <c r="P52" i="33"/>
  <c r="Q52" i="33"/>
  <c r="G53" i="33"/>
  <c r="H53" i="33"/>
  <c r="I53" i="33"/>
  <c r="J53" i="33"/>
  <c r="K53" i="33"/>
  <c r="L53" i="33"/>
  <c r="M53" i="33"/>
  <c r="N53" i="33"/>
  <c r="O53" i="33"/>
  <c r="P53" i="33"/>
  <c r="Q53" i="33"/>
  <c r="G54" i="33"/>
  <c r="H54" i="33"/>
  <c r="I54" i="33"/>
  <c r="J54" i="33"/>
  <c r="K54" i="33"/>
  <c r="L54" i="33"/>
  <c r="M54" i="33"/>
  <c r="N54" i="33"/>
  <c r="O54" i="33"/>
  <c r="P54" i="33"/>
  <c r="Q54" i="33"/>
  <c r="G55" i="33"/>
  <c r="H55" i="33"/>
  <c r="I55" i="33"/>
  <c r="J55" i="33"/>
  <c r="K55" i="33"/>
  <c r="L55" i="33"/>
  <c r="M55" i="33"/>
  <c r="N55" i="33"/>
  <c r="O55" i="33"/>
  <c r="P55" i="33"/>
  <c r="Q55" i="33"/>
  <c r="G56" i="33"/>
  <c r="H56" i="33"/>
  <c r="I56" i="33"/>
  <c r="J56" i="33"/>
  <c r="K56" i="33"/>
  <c r="L56" i="33"/>
  <c r="M56" i="33"/>
  <c r="N56" i="33"/>
  <c r="O56" i="33"/>
  <c r="P56" i="33"/>
  <c r="Q56" i="33"/>
  <c r="G57" i="33"/>
  <c r="H57" i="33"/>
  <c r="I57" i="33"/>
  <c r="J57" i="33"/>
  <c r="K57" i="33"/>
  <c r="L57" i="33"/>
  <c r="M57" i="33"/>
  <c r="N57" i="33"/>
  <c r="O57" i="33"/>
  <c r="P57" i="33"/>
  <c r="Q57" i="33"/>
  <c r="G58" i="33"/>
  <c r="H58" i="33"/>
  <c r="I58" i="33"/>
  <c r="J58" i="33"/>
  <c r="K58" i="33"/>
  <c r="L58" i="33"/>
  <c r="M58" i="33"/>
  <c r="N58" i="33"/>
  <c r="O58" i="33"/>
  <c r="P58" i="33"/>
  <c r="Q58" i="33"/>
  <c r="G59" i="33"/>
  <c r="H59" i="33"/>
  <c r="I59" i="33"/>
  <c r="J59" i="33"/>
  <c r="K59" i="33"/>
  <c r="L59" i="33"/>
  <c r="M59" i="33"/>
  <c r="N59" i="33"/>
  <c r="O59" i="33"/>
  <c r="P59" i="33"/>
  <c r="Q59" i="33"/>
  <c r="G60" i="33"/>
  <c r="H60" i="33"/>
  <c r="I60" i="33"/>
  <c r="J60" i="33"/>
  <c r="K60" i="33"/>
  <c r="L60" i="33"/>
  <c r="M60" i="33"/>
  <c r="N60" i="33"/>
  <c r="O60" i="33"/>
  <c r="P60" i="33"/>
  <c r="Q60" i="33"/>
  <c r="H43" i="33"/>
  <c r="I43" i="33"/>
  <c r="J43" i="33"/>
  <c r="K43" i="33"/>
  <c r="L43" i="33"/>
  <c r="M43" i="33"/>
  <c r="N43" i="33"/>
  <c r="O43" i="33"/>
  <c r="P43" i="33"/>
  <c r="Q43" i="33"/>
  <c r="Q41" i="33"/>
  <c r="P41" i="33"/>
  <c r="O41" i="33"/>
  <c r="N41" i="33"/>
  <c r="M41" i="33"/>
  <c r="L41" i="33"/>
  <c r="K41" i="33"/>
  <c r="J41" i="33"/>
  <c r="I41" i="33"/>
  <c r="H41" i="33"/>
  <c r="G41" i="33"/>
  <c r="Q40" i="33"/>
  <c r="P40" i="33"/>
  <c r="O40" i="33"/>
  <c r="N40" i="33"/>
  <c r="M40" i="33"/>
  <c r="L40" i="33"/>
  <c r="K40" i="33"/>
  <c r="J40" i="33"/>
  <c r="I40" i="33"/>
  <c r="H40" i="33"/>
  <c r="G40" i="33"/>
  <c r="Q39" i="33"/>
  <c r="P39" i="33"/>
  <c r="O39" i="33"/>
  <c r="N39" i="33"/>
  <c r="M39" i="33"/>
  <c r="L39" i="33"/>
  <c r="K39" i="33"/>
  <c r="J39" i="33"/>
  <c r="I39" i="33"/>
  <c r="H39" i="33"/>
  <c r="G39" i="33"/>
  <c r="Q38" i="33"/>
  <c r="P38" i="33"/>
  <c r="O38" i="33"/>
  <c r="N38" i="33"/>
  <c r="M38" i="33"/>
  <c r="L38" i="33"/>
  <c r="K38" i="33"/>
  <c r="J38" i="33"/>
  <c r="I38" i="33"/>
  <c r="H38" i="33"/>
  <c r="G38" i="33"/>
  <c r="Q37" i="33"/>
  <c r="P37" i="33"/>
  <c r="O37" i="33"/>
  <c r="N37" i="33"/>
  <c r="M37" i="33"/>
  <c r="L37" i="33"/>
  <c r="K37" i="33"/>
  <c r="J37" i="33"/>
  <c r="I37" i="33"/>
  <c r="H37" i="33"/>
  <c r="G37" i="33"/>
  <c r="Q36" i="33"/>
  <c r="P36" i="33"/>
  <c r="O36" i="33"/>
  <c r="N36" i="33"/>
  <c r="M36" i="33"/>
  <c r="L36" i="33"/>
  <c r="K36" i="33"/>
  <c r="J36" i="33"/>
  <c r="I36" i="33"/>
  <c r="H36" i="33"/>
  <c r="G36" i="33"/>
  <c r="Q35" i="33"/>
  <c r="P35" i="33"/>
  <c r="O35" i="33"/>
  <c r="N35" i="33"/>
  <c r="M35" i="33"/>
  <c r="L35" i="33"/>
  <c r="K35" i="33"/>
  <c r="J35" i="33"/>
  <c r="I35" i="33"/>
  <c r="H35" i="33"/>
  <c r="G35" i="33"/>
  <c r="Q34" i="33"/>
  <c r="P34" i="33"/>
  <c r="O34" i="33"/>
  <c r="N34" i="33"/>
  <c r="M34" i="33"/>
  <c r="L34" i="33"/>
  <c r="K34" i="33"/>
  <c r="J34" i="33"/>
  <c r="I34" i="33"/>
  <c r="H34" i="33"/>
  <c r="G34" i="33"/>
  <c r="Q33" i="33"/>
  <c r="P33" i="33"/>
  <c r="O33" i="33"/>
  <c r="N33" i="33"/>
  <c r="M33" i="33"/>
  <c r="L33" i="33"/>
  <c r="K33" i="33"/>
  <c r="J33" i="33"/>
  <c r="I33" i="33"/>
  <c r="H33" i="33"/>
  <c r="G33" i="33"/>
  <c r="Q32" i="33"/>
  <c r="P32" i="33"/>
  <c r="O32" i="33"/>
  <c r="N32" i="33"/>
  <c r="M32" i="33"/>
  <c r="L32" i="33"/>
  <c r="K32" i="33"/>
  <c r="J32" i="33"/>
  <c r="I32" i="33"/>
  <c r="H32" i="33"/>
  <c r="G32" i="33"/>
  <c r="Q31" i="33"/>
  <c r="P31" i="33"/>
  <c r="O31" i="33"/>
  <c r="N31" i="33"/>
  <c r="M31" i="33"/>
  <c r="L31" i="33"/>
  <c r="K31" i="33"/>
  <c r="J31" i="33"/>
  <c r="I31" i="33"/>
  <c r="H31" i="33"/>
  <c r="G31" i="33"/>
  <c r="Q30" i="33"/>
  <c r="P30" i="33"/>
  <c r="O30" i="33"/>
  <c r="N30" i="33"/>
  <c r="M30" i="33"/>
  <c r="L30" i="33"/>
  <c r="K30" i="33"/>
  <c r="J30" i="33"/>
  <c r="I30" i="33"/>
  <c r="H30" i="33"/>
  <c r="G30" i="33"/>
  <c r="Q29" i="33"/>
  <c r="P29" i="33"/>
  <c r="O29" i="33"/>
  <c r="N29" i="33"/>
  <c r="M29" i="33"/>
  <c r="L29" i="33"/>
  <c r="K29" i="33"/>
  <c r="J29" i="33"/>
  <c r="I29" i="33"/>
  <c r="H29" i="33"/>
  <c r="G29" i="33"/>
  <c r="Q28" i="33"/>
  <c r="P28" i="33"/>
  <c r="O28" i="33"/>
  <c r="N28" i="33"/>
  <c r="M28" i="33"/>
  <c r="L28" i="33"/>
  <c r="K28" i="33"/>
  <c r="J28" i="33"/>
  <c r="I28" i="33"/>
  <c r="H28" i="33"/>
  <c r="G28" i="33"/>
  <c r="Q27" i="33"/>
  <c r="P27" i="33"/>
  <c r="O27" i="33"/>
  <c r="N27" i="33"/>
  <c r="M27" i="33"/>
  <c r="L27" i="33"/>
  <c r="K27" i="33"/>
  <c r="J27" i="33"/>
  <c r="I27" i="33"/>
  <c r="H27" i="33"/>
  <c r="G27" i="33"/>
  <c r="Q26" i="33"/>
  <c r="P26" i="33"/>
  <c r="O26" i="33"/>
  <c r="N26" i="33"/>
  <c r="M26" i="33"/>
  <c r="L26" i="33"/>
  <c r="K26" i="33"/>
  <c r="J26" i="33"/>
  <c r="I26" i="33"/>
  <c r="H26" i="33"/>
  <c r="G26" i="33"/>
  <c r="Q25" i="33"/>
  <c r="P25" i="33"/>
  <c r="O25" i="33"/>
  <c r="N25" i="33"/>
  <c r="M25" i="33"/>
  <c r="L25" i="33"/>
  <c r="K25" i="33"/>
  <c r="J25" i="33"/>
  <c r="I25" i="33"/>
  <c r="H25" i="33"/>
  <c r="G25" i="33"/>
  <c r="H24" i="33"/>
  <c r="I24" i="33"/>
  <c r="J24" i="33"/>
  <c r="K24" i="33"/>
  <c r="L24" i="33"/>
  <c r="M24" i="33"/>
  <c r="N24" i="33"/>
  <c r="O24" i="33"/>
  <c r="P24" i="33"/>
  <c r="Q24" i="33"/>
  <c r="G6" i="33"/>
  <c r="H6" i="33"/>
  <c r="I6" i="33"/>
  <c r="J6" i="33"/>
  <c r="K6" i="33"/>
  <c r="L6" i="33"/>
  <c r="M6" i="33"/>
  <c r="N6" i="33"/>
  <c r="O6" i="33"/>
  <c r="P6" i="33"/>
  <c r="Q6" i="33"/>
  <c r="G7" i="33"/>
  <c r="H7" i="33"/>
  <c r="I7" i="33"/>
  <c r="J7" i="33"/>
  <c r="K7" i="33"/>
  <c r="L7" i="33"/>
  <c r="M7" i="33"/>
  <c r="N7" i="33"/>
  <c r="O7" i="33"/>
  <c r="P7" i="33"/>
  <c r="Q7" i="33"/>
  <c r="G8" i="33"/>
  <c r="H8" i="33"/>
  <c r="I8" i="33"/>
  <c r="J8" i="33"/>
  <c r="K8" i="33"/>
  <c r="L8" i="33"/>
  <c r="M8" i="33"/>
  <c r="N8" i="33"/>
  <c r="O8" i="33"/>
  <c r="P8" i="33"/>
  <c r="Q8" i="33"/>
  <c r="G9" i="33"/>
  <c r="H9" i="33"/>
  <c r="I9" i="33"/>
  <c r="J9" i="33"/>
  <c r="K9" i="33"/>
  <c r="L9" i="33"/>
  <c r="M9" i="33"/>
  <c r="N9" i="33"/>
  <c r="O9" i="33"/>
  <c r="P9" i="33"/>
  <c r="Q9" i="33"/>
  <c r="G10" i="33"/>
  <c r="H10" i="33"/>
  <c r="I10" i="33"/>
  <c r="J10" i="33"/>
  <c r="K10" i="33"/>
  <c r="L10" i="33"/>
  <c r="M10" i="33"/>
  <c r="N10" i="33"/>
  <c r="O10" i="33"/>
  <c r="P10" i="33"/>
  <c r="Q10" i="33"/>
  <c r="G11" i="33"/>
  <c r="H11" i="33"/>
  <c r="I11" i="33"/>
  <c r="J11" i="33"/>
  <c r="K11" i="33"/>
  <c r="L11" i="33"/>
  <c r="M11" i="33"/>
  <c r="N11" i="33"/>
  <c r="O11" i="33"/>
  <c r="P11" i="33"/>
  <c r="Q11" i="33"/>
  <c r="G12" i="33"/>
  <c r="H12" i="33"/>
  <c r="I12" i="33"/>
  <c r="J12" i="33"/>
  <c r="K12" i="33"/>
  <c r="L12" i="33"/>
  <c r="M12" i="33"/>
  <c r="N12" i="33"/>
  <c r="O12" i="33"/>
  <c r="P12" i="33"/>
  <c r="Q12" i="33"/>
  <c r="G13" i="33"/>
  <c r="H13" i="33"/>
  <c r="I13" i="33"/>
  <c r="J13" i="33"/>
  <c r="K13" i="33"/>
  <c r="L13" i="33"/>
  <c r="M13" i="33"/>
  <c r="N13" i="33"/>
  <c r="O13" i="33"/>
  <c r="P13" i="33"/>
  <c r="Q13" i="33"/>
  <c r="G14" i="33"/>
  <c r="H14" i="33"/>
  <c r="I14" i="33"/>
  <c r="J14" i="33"/>
  <c r="K14" i="33"/>
  <c r="L14" i="33"/>
  <c r="M14" i="33"/>
  <c r="N14" i="33"/>
  <c r="O14" i="33"/>
  <c r="P14" i="33"/>
  <c r="Q14" i="33"/>
  <c r="G15" i="33"/>
  <c r="H15" i="33"/>
  <c r="I15" i="33"/>
  <c r="J15" i="33"/>
  <c r="K15" i="33"/>
  <c r="L15" i="33"/>
  <c r="M15" i="33"/>
  <c r="N15" i="33"/>
  <c r="O15" i="33"/>
  <c r="P15" i="33"/>
  <c r="Q15" i="33"/>
  <c r="G16" i="33"/>
  <c r="H16" i="33"/>
  <c r="I16" i="33"/>
  <c r="J16" i="33"/>
  <c r="K16" i="33"/>
  <c r="L16" i="33"/>
  <c r="M16" i="33"/>
  <c r="N16" i="33"/>
  <c r="O16" i="33"/>
  <c r="P16" i="33"/>
  <c r="Q16" i="33"/>
  <c r="G17" i="33"/>
  <c r="H17" i="33"/>
  <c r="I17" i="33"/>
  <c r="J17" i="33"/>
  <c r="K17" i="33"/>
  <c r="L17" i="33"/>
  <c r="M17" i="33"/>
  <c r="N17" i="33"/>
  <c r="O17" i="33"/>
  <c r="P17" i="33"/>
  <c r="Q17" i="33"/>
  <c r="G18" i="33"/>
  <c r="H18" i="33"/>
  <c r="I18" i="33"/>
  <c r="J18" i="33"/>
  <c r="K18" i="33"/>
  <c r="L18" i="33"/>
  <c r="M18" i="33"/>
  <c r="N18" i="33"/>
  <c r="O18" i="33"/>
  <c r="P18" i="33"/>
  <c r="Q18" i="33"/>
  <c r="G19" i="33"/>
  <c r="H19" i="33"/>
  <c r="I19" i="33"/>
  <c r="J19" i="33"/>
  <c r="K19" i="33"/>
  <c r="L19" i="33"/>
  <c r="M19" i="33"/>
  <c r="N19" i="33"/>
  <c r="O19" i="33"/>
  <c r="P19" i="33"/>
  <c r="Q19" i="33"/>
  <c r="G20" i="33"/>
  <c r="H20" i="33"/>
  <c r="I20" i="33"/>
  <c r="J20" i="33"/>
  <c r="K20" i="33"/>
  <c r="L20" i="33"/>
  <c r="M20" i="33"/>
  <c r="N20" i="33"/>
  <c r="O20" i="33"/>
  <c r="P20" i="33"/>
  <c r="Q20" i="33"/>
  <c r="G21" i="33"/>
  <c r="H21" i="33"/>
  <c r="I21" i="33"/>
  <c r="J21" i="33"/>
  <c r="K21" i="33"/>
  <c r="L21" i="33"/>
  <c r="M21" i="33"/>
  <c r="N21" i="33"/>
  <c r="O21" i="33"/>
  <c r="P21" i="33"/>
  <c r="Q21" i="33"/>
  <c r="I5" i="33"/>
  <c r="J5" i="33"/>
  <c r="K5" i="33"/>
  <c r="L5" i="33"/>
  <c r="M5" i="33"/>
  <c r="N5" i="33"/>
  <c r="O5" i="33"/>
  <c r="P5" i="33"/>
  <c r="Q5" i="33"/>
  <c r="H5" i="33"/>
  <c r="A10" i="30"/>
  <c r="B10" i="30"/>
  <c r="C10" i="30"/>
  <c r="D10" i="30"/>
  <c r="E10" i="30"/>
  <c r="F10" i="30"/>
  <c r="G10" i="30"/>
  <c r="A8" i="30"/>
  <c r="B8" i="30"/>
  <c r="C8" i="30"/>
  <c r="D8" i="30"/>
  <c r="C64" i="33" s="1"/>
  <c r="E8" i="30"/>
  <c r="D64" i="33" s="1"/>
  <c r="F8" i="30"/>
  <c r="E64" i="33" s="1"/>
  <c r="G8" i="30"/>
  <c r="A13" i="30"/>
  <c r="B13" i="30"/>
  <c r="C13" i="30"/>
  <c r="D13" i="30"/>
  <c r="E13" i="30"/>
  <c r="F13" i="30"/>
  <c r="G13" i="30"/>
  <c r="A12" i="30"/>
  <c r="B12" i="30"/>
  <c r="C12" i="30"/>
  <c r="B66" i="33" s="1"/>
  <c r="D12" i="30"/>
  <c r="C66" i="33" s="1"/>
  <c r="E12" i="30"/>
  <c r="D66" i="33" s="1"/>
  <c r="F12" i="30"/>
  <c r="E66" i="33" s="1"/>
  <c r="G12" i="30"/>
  <c r="F66" i="33" s="1"/>
  <c r="A11" i="30"/>
  <c r="B11" i="30"/>
  <c r="C11" i="30"/>
  <c r="B67" i="33" s="1"/>
  <c r="D11" i="30"/>
  <c r="C67" i="33" s="1"/>
  <c r="E11" i="30"/>
  <c r="F11" i="30"/>
  <c r="G11" i="30"/>
  <c r="F67" i="33" s="1"/>
  <c r="A9" i="30"/>
  <c r="B9" i="30"/>
  <c r="C9" i="30"/>
  <c r="D9" i="30"/>
  <c r="E9" i="30"/>
  <c r="F9" i="30"/>
  <c r="G9" i="30"/>
  <c r="A16" i="30"/>
  <c r="B16" i="30"/>
  <c r="C16" i="30"/>
  <c r="D16" i="30"/>
  <c r="E16" i="30"/>
  <c r="F16" i="30"/>
  <c r="G16" i="30"/>
  <c r="A15" i="30"/>
  <c r="B15" i="30"/>
  <c r="C15" i="30"/>
  <c r="B70" i="33" s="1"/>
  <c r="D15" i="30"/>
  <c r="C70" i="33" s="1"/>
  <c r="E15" i="30"/>
  <c r="F15" i="30"/>
  <c r="E70" i="33" s="1"/>
  <c r="G15" i="30"/>
  <c r="F70" i="33" s="1"/>
  <c r="A17" i="30"/>
  <c r="A71" i="33" s="1"/>
  <c r="B17" i="30"/>
  <c r="C17" i="30"/>
  <c r="B71" i="33" s="1"/>
  <c r="D17" i="30"/>
  <c r="C71" i="33" s="1"/>
  <c r="E17" i="30"/>
  <c r="D71" i="33" s="1"/>
  <c r="F17" i="30"/>
  <c r="E71" i="33" s="1"/>
  <c r="G17" i="30"/>
  <c r="F71" i="33" s="1"/>
  <c r="A18" i="30"/>
  <c r="B18" i="30"/>
  <c r="C18" i="30"/>
  <c r="B72" i="33" s="1"/>
  <c r="D18" i="30"/>
  <c r="C72" i="33" s="1"/>
  <c r="E18" i="30"/>
  <c r="D72" i="33" s="1"/>
  <c r="F18" i="30"/>
  <c r="E72" i="33" s="1"/>
  <c r="G18" i="30"/>
  <c r="F72" i="33" s="1"/>
  <c r="A19" i="30"/>
  <c r="B19" i="30"/>
  <c r="C19" i="30"/>
  <c r="B73" i="33" s="1"/>
  <c r="D19" i="30"/>
  <c r="C73" i="33" s="1"/>
  <c r="E19" i="30"/>
  <c r="D73" i="33" s="1"/>
  <c r="F19" i="30"/>
  <c r="E73" i="33" s="1"/>
  <c r="G19" i="30"/>
  <c r="F73" i="33" s="1"/>
  <c r="A20" i="30"/>
  <c r="B20" i="30"/>
  <c r="C20" i="30"/>
  <c r="B74" i="33" s="1"/>
  <c r="D20" i="30"/>
  <c r="C74" i="33" s="1"/>
  <c r="E20" i="30"/>
  <c r="D74" i="33" s="1"/>
  <c r="F20" i="30"/>
  <c r="E74" i="33" s="1"/>
  <c r="G20" i="30"/>
  <c r="F74" i="33" s="1"/>
  <c r="A21" i="30"/>
  <c r="B21" i="30"/>
  <c r="C21" i="30"/>
  <c r="B75" i="33" s="1"/>
  <c r="D21" i="30"/>
  <c r="C75" i="33" s="1"/>
  <c r="E21" i="30"/>
  <c r="D75" i="33" s="1"/>
  <c r="F21" i="30"/>
  <c r="E75" i="33" s="1"/>
  <c r="G21" i="30"/>
  <c r="F75" i="33" s="1"/>
  <c r="A22" i="30"/>
  <c r="A76" i="33" s="1"/>
  <c r="B22" i="30"/>
  <c r="C22" i="30"/>
  <c r="B76" i="33" s="1"/>
  <c r="D22" i="30"/>
  <c r="C76" i="33" s="1"/>
  <c r="E22" i="30"/>
  <c r="D76" i="33" s="1"/>
  <c r="F22" i="30"/>
  <c r="E76" i="33" s="1"/>
  <c r="G22" i="30"/>
  <c r="F76" i="33" s="1"/>
  <c r="A23" i="30"/>
  <c r="B23" i="30"/>
  <c r="C23" i="30"/>
  <c r="B77" i="33" s="1"/>
  <c r="D23" i="30"/>
  <c r="C77" i="33" s="1"/>
  <c r="E23" i="30"/>
  <c r="D77" i="33" s="1"/>
  <c r="F23" i="30"/>
  <c r="E77" i="33" s="1"/>
  <c r="G23" i="30"/>
  <c r="F77" i="33" s="1"/>
  <c r="A24" i="30"/>
  <c r="B24" i="30"/>
  <c r="C24" i="30"/>
  <c r="B78" i="33" s="1"/>
  <c r="D24" i="30"/>
  <c r="C78" i="33" s="1"/>
  <c r="E24" i="30"/>
  <c r="D78" i="33" s="1"/>
  <c r="F24" i="30"/>
  <c r="E78" i="33" s="1"/>
  <c r="G24" i="30"/>
  <c r="F78" i="33" s="1"/>
  <c r="A25" i="30"/>
  <c r="B25" i="30"/>
  <c r="C25" i="30"/>
  <c r="B79" i="33" s="1"/>
  <c r="D25" i="30"/>
  <c r="C79" i="33" s="1"/>
  <c r="E25" i="30"/>
  <c r="D79" i="33" s="1"/>
  <c r="F25" i="30"/>
  <c r="E79" i="33" s="1"/>
  <c r="G25" i="30"/>
  <c r="F79" i="33" s="1"/>
  <c r="D14" i="30"/>
  <c r="C62" i="33" s="1"/>
  <c r="E14" i="30"/>
  <c r="D62" i="33" s="1"/>
  <c r="F14" i="30"/>
  <c r="E62" i="33" s="1"/>
  <c r="G14" i="30"/>
  <c r="F62" i="33" s="1"/>
  <c r="C14" i="30"/>
  <c r="B62" i="33" s="1"/>
  <c r="A14" i="30"/>
  <c r="B14" i="30"/>
  <c r="A9" i="32"/>
  <c r="B9" i="32"/>
  <c r="C9" i="32"/>
  <c r="B44" i="33" s="1"/>
  <c r="D9" i="32"/>
  <c r="C44" i="33" s="1"/>
  <c r="E9" i="32"/>
  <c r="D44" i="33" s="1"/>
  <c r="F9" i="32"/>
  <c r="E44" i="33" s="1"/>
  <c r="G9" i="32"/>
  <c r="F44" i="33" s="1"/>
  <c r="A8" i="32"/>
  <c r="B8" i="32"/>
  <c r="C8" i="32"/>
  <c r="D8" i="32"/>
  <c r="E8" i="32"/>
  <c r="F8" i="32"/>
  <c r="G8" i="32"/>
  <c r="A11" i="32"/>
  <c r="A46" i="33" s="1"/>
  <c r="B11" i="32"/>
  <c r="C11" i="32"/>
  <c r="B46" i="33" s="1"/>
  <c r="D11" i="32"/>
  <c r="C46" i="33" s="1"/>
  <c r="E11" i="32"/>
  <c r="D46" i="33" s="1"/>
  <c r="F11" i="32"/>
  <c r="E46" i="33" s="1"/>
  <c r="G11" i="32"/>
  <c r="F46" i="33" s="1"/>
  <c r="A12" i="32"/>
  <c r="B12" i="32"/>
  <c r="C12" i="32"/>
  <c r="B47" i="33" s="1"/>
  <c r="D12" i="32"/>
  <c r="C47" i="33"/>
  <c r="E12" i="32"/>
  <c r="D47" i="33" s="1"/>
  <c r="F12" i="32"/>
  <c r="E47" i="33"/>
  <c r="G12" i="32"/>
  <c r="F47" i="33" s="1"/>
  <c r="A13" i="32"/>
  <c r="B13" i="32"/>
  <c r="C13" i="32"/>
  <c r="B48" i="33" s="1"/>
  <c r="D13" i="32"/>
  <c r="C48" i="33" s="1"/>
  <c r="E13" i="32"/>
  <c r="D48" i="33" s="1"/>
  <c r="F13" i="32"/>
  <c r="E48" i="33" s="1"/>
  <c r="G13" i="32"/>
  <c r="F48" i="33" s="1"/>
  <c r="A14" i="32"/>
  <c r="B14" i="32"/>
  <c r="C14" i="32"/>
  <c r="B49" i="33" s="1"/>
  <c r="D14" i="32"/>
  <c r="C49" i="33" s="1"/>
  <c r="E14" i="32"/>
  <c r="D49" i="33" s="1"/>
  <c r="F14" i="32"/>
  <c r="E49" i="33" s="1"/>
  <c r="G14" i="32"/>
  <c r="F49" i="33" s="1"/>
  <c r="A15" i="32"/>
  <c r="B15" i="32"/>
  <c r="C15" i="32"/>
  <c r="B50" i="33" s="1"/>
  <c r="D15" i="32"/>
  <c r="C50" i="33" s="1"/>
  <c r="E15" i="32"/>
  <c r="D50" i="33" s="1"/>
  <c r="F15" i="32"/>
  <c r="E50" i="33" s="1"/>
  <c r="G15" i="32"/>
  <c r="F50" i="33" s="1"/>
  <c r="A16" i="32"/>
  <c r="B16" i="32"/>
  <c r="C16" i="32"/>
  <c r="B51" i="33" s="1"/>
  <c r="D16" i="32"/>
  <c r="C51" i="33" s="1"/>
  <c r="E16" i="32"/>
  <c r="D51" i="33" s="1"/>
  <c r="F16" i="32"/>
  <c r="E51" i="33" s="1"/>
  <c r="G16" i="32"/>
  <c r="F51" i="33" s="1"/>
  <c r="A17" i="32"/>
  <c r="A52" i="33" s="1"/>
  <c r="B17" i="32"/>
  <c r="C17" i="32"/>
  <c r="B52" i="33" s="1"/>
  <c r="D17" i="32"/>
  <c r="C52" i="33" s="1"/>
  <c r="E17" i="32"/>
  <c r="D52" i="33" s="1"/>
  <c r="F17" i="32"/>
  <c r="E52" i="33" s="1"/>
  <c r="G17" i="32"/>
  <c r="F52" i="33" s="1"/>
  <c r="A18" i="32"/>
  <c r="B18" i="32"/>
  <c r="C18" i="32"/>
  <c r="B53" i="33" s="1"/>
  <c r="D18" i="32"/>
  <c r="C53" i="33" s="1"/>
  <c r="E18" i="32"/>
  <c r="D53" i="33" s="1"/>
  <c r="F18" i="32"/>
  <c r="E53" i="33" s="1"/>
  <c r="G18" i="32"/>
  <c r="F53" i="33" s="1"/>
  <c r="A19" i="32"/>
  <c r="B19" i="32"/>
  <c r="C19" i="32"/>
  <c r="B54" i="33" s="1"/>
  <c r="D19" i="32"/>
  <c r="C54" i="33" s="1"/>
  <c r="E19" i="32"/>
  <c r="D54" i="33" s="1"/>
  <c r="F19" i="32"/>
  <c r="E54" i="33" s="1"/>
  <c r="G19" i="32"/>
  <c r="F54" i="33" s="1"/>
  <c r="A20" i="32"/>
  <c r="B20" i="32"/>
  <c r="C20" i="32"/>
  <c r="B55" i="33" s="1"/>
  <c r="D20" i="32"/>
  <c r="C55" i="33" s="1"/>
  <c r="E20" i="32"/>
  <c r="D55" i="33" s="1"/>
  <c r="F20" i="32"/>
  <c r="E55" i="33" s="1"/>
  <c r="G20" i="32"/>
  <c r="F55" i="33" s="1"/>
  <c r="A21" i="32"/>
  <c r="B21" i="32"/>
  <c r="C21" i="32"/>
  <c r="B56" i="33" s="1"/>
  <c r="D21" i="32"/>
  <c r="C56" i="33" s="1"/>
  <c r="E21" i="32"/>
  <c r="D56" i="33" s="1"/>
  <c r="F21" i="32"/>
  <c r="E56" i="33" s="1"/>
  <c r="G21" i="32"/>
  <c r="F56" i="33" s="1"/>
  <c r="A22" i="32"/>
  <c r="B22" i="32"/>
  <c r="C22" i="32"/>
  <c r="B57" i="33" s="1"/>
  <c r="D22" i="32"/>
  <c r="C57" i="33" s="1"/>
  <c r="E22" i="32"/>
  <c r="D57" i="33" s="1"/>
  <c r="F22" i="32"/>
  <c r="E57" i="33" s="1"/>
  <c r="G22" i="32"/>
  <c r="F57" i="33" s="1"/>
  <c r="A23" i="32"/>
  <c r="B23" i="32"/>
  <c r="C23" i="32"/>
  <c r="B58" i="33" s="1"/>
  <c r="D23" i="32"/>
  <c r="C58" i="33" s="1"/>
  <c r="E23" i="32"/>
  <c r="D58" i="33" s="1"/>
  <c r="F23" i="32"/>
  <c r="E58" i="33" s="1"/>
  <c r="G23" i="32"/>
  <c r="F58" i="33" s="1"/>
  <c r="A24" i="32"/>
  <c r="A59" i="33" s="1"/>
  <c r="B24" i="32"/>
  <c r="C24" i="32"/>
  <c r="B59" i="33" s="1"/>
  <c r="D24" i="32"/>
  <c r="C59" i="33" s="1"/>
  <c r="E24" i="32"/>
  <c r="D59" i="33" s="1"/>
  <c r="F24" i="32"/>
  <c r="E59" i="33" s="1"/>
  <c r="G24" i="32"/>
  <c r="F59" i="33" s="1"/>
  <c r="A25" i="32"/>
  <c r="A60" i="33" s="1"/>
  <c r="B25" i="32"/>
  <c r="C25" i="32"/>
  <c r="B60" i="33" s="1"/>
  <c r="D25" i="32"/>
  <c r="C60" i="33" s="1"/>
  <c r="E25" i="32"/>
  <c r="D60" i="33" s="1"/>
  <c r="F25" i="32"/>
  <c r="E60" i="33" s="1"/>
  <c r="G25" i="32"/>
  <c r="F60" i="33" s="1"/>
  <c r="E10" i="32"/>
  <c r="D43" i="33" s="1"/>
  <c r="F10" i="32"/>
  <c r="E43" i="33" s="1"/>
  <c r="G10" i="32"/>
  <c r="F43" i="33" s="1"/>
  <c r="D10" i="32"/>
  <c r="C43" i="33" s="1"/>
  <c r="C10" i="32"/>
  <c r="B43" i="33" s="1"/>
  <c r="A10" i="32"/>
  <c r="B10" i="32"/>
  <c r="C8" i="31"/>
  <c r="D8" i="31"/>
  <c r="E8" i="31"/>
  <c r="F8" i="31"/>
  <c r="G8" i="31"/>
  <c r="C9" i="31"/>
  <c r="D9" i="31"/>
  <c r="E9" i="31"/>
  <c r="F9" i="31"/>
  <c r="G9" i="31"/>
  <c r="C10" i="31"/>
  <c r="D10" i="31"/>
  <c r="E10" i="31"/>
  <c r="F10" i="31"/>
  <c r="G10" i="31"/>
  <c r="C11" i="31"/>
  <c r="D11" i="31"/>
  <c r="E11" i="31"/>
  <c r="F11" i="31"/>
  <c r="G11" i="31"/>
  <c r="C13" i="31"/>
  <c r="B29" i="33" s="1"/>
  <c r="D13" i="31"/>
  <c r="C29" i="33" s="1"/>
  <c r="E13" i="31"/>
  <c r="D29" i="33" s="1"/>
  <c r="F13" i="31"/>
  <c r="E29" i="33" s="1"/>
  <c r="G13" i="31"/>
  <c r="F29" i="33" s="1"/>
  <c r="C14" i="31"/>
  <c r="B30" i="33" s="1"/>
  <c r="D14" i="31"/>
  <c r="C30" i="33" s="1"/>
  <c r="E14" i="31"/>
  <c r="D30" i="33" s="1"/>
  <c r="F14" i="31"/>
  <c r="E30" i="33" s="1"/>
  <c r="G14" i="31"/>
  <c r="F30" i="33" s="1"/>
  <c r="C15" i="31"/>
  <c r="B31" i="33" s="1"/>
  <c r="D15" i="31"/>
  <c r="C31" i="33" s="1"/>
  <c r="E15" i="31"/>
  <c r="D31" i="33" s="1"/>
  <c r="F15" i="31"/>
  <c r="E31" i="33" s="1"/>
  <c r="G15" i="31"/>
  <c r="F31" i="33" s="1"/>
  <c r="C16" i="31"/>
  <c r="B32" i="33" s="1"/>
  <c r="D16" i="31"/>
  <c r="C32" i="33" s="1"/>
  <c r="E16" i="31"/>
  <c r="D32" i="33" s="1"/>
  <c r="F16" i="31"/>
  <c r="E32" i="33" s="1"/>
  <c r="G16" i="31"/>
  <c r="F32" i="33" s="1"/>
  <c r="C17" i="31"/>
  <c r="B33" i="33" s="1"/>
  <c r="D17" i="31"/>
  <c r="C33" i="33" s="1"/>
  <c r="E17" i="31"/>
  <c r="D33" i="33" s="1"/>
  <c r="F17" i="31"/>
  <c r="E33" i="33" s="1"/>
  <c r="G17" i="31"/>
  <c r="F33" i="33" s="1"/>
  <c r="C18" i="31"/>
  <c r="B34" i="33" s="1"/>
  <c r="D18" i="31"/>
  <c r="C34" i="33" s="1"/>
  <c r="E18" i="31"/>
  <c r="D34" i="33" s="1"/>
  <c r="F18" i="31"/>
  <c r="E34" i="33" s="1"/>
  <c r="G18" i="31"/>
  <c r="F34" i="33" s="1"/>
  <c r="C19" i="31"/>
  <c r="B35" i="33" s="1"/>
  <c r="D19" i="31"/>
  <c r="C35" i="33" s="1"/>
  <c r="E19" i="31"/>
  <c r="D35" i="33" s="1"/>
  <c r="F19" i="31"/>
  <c r="E35" i="33" s="1"/>
  <c r="G19" i="31"/>
  <c r="F35" i="33" s="1"/>
  <c r="C20" i="31"/>
  <c r="B36" i="33" s="1"/>
  <c r="D20" i="31"/>
  <c r="C36" i="33" s="1"/>
  <c r="E20" i="31"/>
  <c r="D36" i="33" s="1"/>
  <c r="F20" i="31"/>
  <c r="E36" i="33" s="1"/>
  <c r="G20" i="31"/>
  <c r="F36" i="33" s="1"/>
  <c r="C21" i="31"/>
  <c r="B37" i="33" s="1"/>
  <c r="D21" i="31"/>
  <c r="C37" i="33" s="1"/>
  <c r="E21" i="31"/>
  <c r="D37" i="33" s="1"/>
  <c r="F21" i="31"/>
  <c r="E37" i="33" s="1"/>
  <c r="G21" i="31"/>
  <c r="F37" i="33" s="1"/>
  <c r="C22" i="31"/>
  <c r="B38" i="33" s="1"/>
  <c r="D22" i="31"/>
  <c r="C38" i="33" s="1"/>
  <c r="E22" i="31"/>
  <c r="D38" i="33" s="1"/>
  <c r="F22" i="31"/>
  <c r="E38" i="33" s="1"/>
  <c r="G22" i="31"/>
  <c r="F38" i="33" s="1"/>
  <c r="C23" i="31"/>
  <c r="B39" i="33" s="1"/>
  <c r="D23" i="31"/>
  <c r="C39" i="33" s="1"/>
  <c r="E23" i="31"/>
  <c r="D39" i="33" s="1"/>
  <c r="F23" i="31"/>
  <c r="E39" i="33" s="1"/>
  <c r="G23" i="31"/>
  <c r="F39" i="33" s="1"/>
  <c r="C24" i="31"/>
  <c r="B40" i="33" s="1"/>
  <c r="D24" i="31"/>
  <c r="C40" i="33" s="1"/>
  <c r="E24" i="31"/>
  <c r="D40" i="33" s="1"/>
  <c r="F24" i="31"/>
  <c r="E40" i="33" s="1"/>
  <c r="G24" i="31"/>
  <c r="F40" i="33" s="1"/>
  <c r="C25" i="31"/>
  <c r="B41" i="33" s="1"/>
  <c r="D25" i="31"/>
  <c r="C41" i="33" s="1"/>
  <c r="E25" i="31"/>
  <c r="D41" i="33" s="1"/>
  <c r="F25" i="31"/>
  <c r="E41" i="33" s="1"/>
  <c r="G25" i="31"/>
  <c r="F41" i="33" s="1"/>
  <c r="D12" i="31"/>
  <c r="C24" i="33" s="1"/>
  <c r="E12" i="31"/>
  <c r="D24" i="33" s="1"/>
  <c r="F12" i="31"/>
  <c r="E24" i="33" s="1"/>
  <c r="G12" i="31"/>
  <c r="F24" i="33" s="1"/>
  <c r="C12" i="31"/>
  <c r="B24" i="33" s="1"/>
  <c r="A8" i="31"/>
  <c r="B8" i="31"/>
  <c r="A9" i="31"/>
  <c r="B9" i="31"/>
  <c r="A10" i="31"/>
  <c r="B10" i="31"/>
  <c r="A11" i="31"/>
  <c r="B11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12" i="31"/>
  <c r="B12" i="31"/>
  <c r="C15" i="2"/>
  <c r="B12" i="33" s="1"/>
  <c r="D15" i="2"/>
  <c r="C12" i="33" s="1"/>
  <c r="E15" i="2"/>
  <c r="D12" i="33" s="1"/>
  <c r="F15" i="2"/>
  <c r="E12" i="33" s="1"/>
  <c r="G15" i="2"/>
  <c r="F12" i="33" s="1"/>
  <c r="C16" i="2"/>
  <c r="B13" i="33" s="1"/>
  <c r="D16" i="2"/>
  <c r="C13" i="33" s="1"/>
  <c r="E16" i="2"/>
  <c r="D13" i="33" s="1"/>
  <c r="F16" i="2"/>
  <c r="E13" i="33" s="1"/>
  <c r="G16" i="2"/>
  <c r="F13" i="33" s="1"/>
  <c r="C17" i="2"/>
  <c r="B14" i="33" s="1"/>
  <c r="D17" i="2"/>
  <c r="C14" i="33" s="1"/>
  <c r="E17" i="2"/>
  <c r="D14" i="33" s="1"/>
  <c r="F17" i="2"/>
  <c r="E14" i="33" s="1"/>
  <c r="G17" i="2"/>
  <c r="F14" i="33" s="1"/>
  <c r="C18" i="2"/>
  <c r="B15" i="33" s="1"/>
  <c r="D18" i="2"/>
  <c r="C15" i="33" s="1"/>
  <c r="E18" i="2"/>
  <c r="D15" i="33" s="1"/>
  <c r="F18" i="2"/>
  <c r="E15" i="33" s="1"/>
  <c r="G18" i="2"/>
  <c r="F15" i="33" s="1"/>
  <c r="C19" i="2"/>
  <c r="B16" i="33" s="1"/>
  <c r="D19" i="2"/>
  <c r="C16" i="33" s="1"/>
  <c r="E19" i="2"/>
  <c r="D16" i="33" s="1"/>
  <c r="F19" i="2"/>
  <c r="E16" i="33" s="1"/>
  <c r="G19" i="2"/>
  <c r="F16" i="33" s="1"/>
  <c r="C20" i="2"/>
  <c r="B17" i="33" s="1"/>
  <c r="D20" i="2"/>
  <c r="C17" i="33" s="1"/>
  <c r="E20" i="2"/>
  <c r="D17" i="33" s="1"/>
  <c r="F20" i="2"/>
  <c r="E17" i="33" s="1"/>
  <c r="G20" i="2"/>
  <c r="F17" i="33" s="1"/>
  <c r="C21" i="2"/>
  <c r="B18" i="33" s="1"/>
  <c r="D21" i="2"/>
  <c r="C18" i="33" s="1"/>
  <c r="E21" i="2"/>
  <c r="D18" i="33" s="1"/>
  <c r="F21" i="2"/>
  <c r="E18" i="33" s="1"/>
  <c r="G21" i="2"/>
  <c r="F18" i="33" s="1"/>
  <c r="C22" i="2"/>
  <c r="B19" i="33" s="1"/>
  <c r="D22" i="2"/>
  <c r="C19" i="33"/>
  <c r="E22" i="2"/>
  <c r="D19" i="33" s="1"/>
  <c r="F22" i="2"/>
  <c r="E19" i="33" s="1"/>
  <c r="G22" i="2"/>
  <c r="F19" i="33" s="1"/>
  <c r="C23" i="2"/>
  <c r="B20" i="33" s="1"/>
  <c r="D23" i="2"/>
  <c r="C20" i="33" s="1"/>
  <c r="E23" i="2"/>
  <c r="D20" i="33" s="1"/>
  <c r="F23" i="2"/>
  <c r="E20" i="33" s="1"/>
  <c r="G23" i="2"/>
  <c r="F20" i="33" s="1"/>
  <c r="C24" i="2"/>
  <c r="B21" i="33" s="1"/>
  <c r="D24" i="2"/>
  <c r="C21" i="33" s="1"/>
  <c r="E24" i="2"/>
  <c r="D21" i="33" s="1"/>
  <c r="F24" i="2"/>
  <c r="E21" i="33" s="1"/>
  <c r="G24" i="2"/>
  <c r="F21" i="33" s="1"/>
  <c r="C25" i="2"/>
  <c r="B22" i="33" s="1"/>
  <c r="D25" i="2"/>
  <c r="C22" i="33" s="1"/>
  <c r="E25" i="2"/>
  <c r="D22" i="33" s="1"/>
  <c r="F25" i="2"/>
  <c r="E22" i="33" s="1"/>
  <c r="G25" i="2"/>
  <c r="F22" i="33" s="1"/>
  <c r="E21" i="27"/>
  <c r="D21" i="27"/>
  <c r="C21" i="27"/>
  <c r="B21" i="27"/>
  <c r="B12" i="27"/>
  <c r="B13" i="27"/>
  <c r="B14" i="27"/>
  <c r="B11" i="27"/>
  <c r="B10" i="27"/>
  <c r="B9" i="27"/>
  <c r="D89" i="9"/>
  <c r="D81" i="9"/>
  <c r="O50" i="9"/>
  <c r="O30" i="9"/>
  <c r="T63" i="33"/>
  <c r="T64" i="33"/>
  <c r="T65" i="33"/>
  <c r="T66" i="33"/>
  <c r="T67" i="33"/>
  <c r="T68" i="33"/>
  <c r="T69" i="33"/>
  <c r="T70" i="33"/>
  <c r="T71" i="33"/>
  <c r="T72" i="33"/>
  <c r="T73" i="33"/>
  <c r="T74" i="33"/>
  <c r="T75" i="33"/>
  <c r="T76" i="33"/>
  <c r="T77" i="33"/>
  <c r="T78" i="33"/>
  <c r="T79" i="33"/>
  <c r="T62" i="33"/>
  <c r="T44" i="33"/>
  <c r="T45" i="33"/>
  <c r="T46" i="33"/>
  <c r="T47" i="33"/>
  <c r="T48" i="33"/>
  <c r="T49" i="33"/>
  <c r="T50" i="33"/>
  <c r="T51" i="33"/>
  <c r="T52" i="33"/>
  <c r="T53" i="33"/>
  <c r="T54" i="33"/>
  <c r="T55" i="33"/>
  <c r="T56" i="33"/>
  <c r="T57" i="33"/>
  <c r="T58" i="33"/>
  <c r="T59" i="33"/>
  <c r="T60" i="33"/>
  <c r="T43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24" i="33"/>
  <c r="T6" i="33"/>
  <c r="T7" i="33"/>
  <c r="T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5" i="33"/>
  <c r="D26" i="9"/>
  <c r="D49" i="9"/>
  <c r="D55" i="9"/>
  <c r="E51" i="34" s="1"/>
  <c r="D59" i="9"/>
  <c r="D63" i="9"/>
  <c r="D67" i="9"/>
  <c r="D69" i="9"/>
  <c r="D73" i="9"/>
  <c r="C72" i="34" s="1"/>
  <c r="D77" i="9"/>
  <c r="D79" i="9"/>
  <c r="D85" i="9"/>
  <c r="D87" i="9"/>
  <c r="S2" i="32"/>
  <c r="H2" i="32"/>
  <c r="D2" i="32"/>
  <c r="E1" i="32"/>
  <c r="S2" i="31"/>
  <c r="H2" i="31"/>
  <c r="D2" i="31"/>
  <c r="E1" i="31"/>
  <c r="S2" i="30"/>
  <c r="H2" i="30"/>
  <c r="D2" i="30"/>
  <c r="E1" i="30"/>
  <c r="H2" i="2"/>
  <c r="A7" i="11"/>
  <c r="A6" i="11"/>
  <c r="D2" i="11"/>
  <c r="D88" i="9"/>
  <c r="D86" i="9"/>
  <c r="D84" i="9"/>
  <c r="D83" i="9"/>
  <c r="D82" i="9"/>
  <c r="D80" i="9"/>
  <c r="D86" i="34" s="1"/>
  <c r="D78" i="9"/>
  <c r="B86" i="34" s="1"/>
  <c r="D76" i="9"/>
  <c r="C79" i="34" s="1"/>
  <c r="D75" i="9"/>
  <c r="D74" i="9"/>
  <c r="D72" i="34" s="1"/>
  <c r="D72" i="9"/>
  <c r="B72" i="34" s="1"/>
  <c r="D68" i="9"/>
  <c r="D66" i="9"/>
  <c r="D65" i="9"/>
  <c r="D64" i="9"/>
  <c r="D62" i="9"/>
  <c r="D61" i="9"/>
  <c r="D60" i="9"/>
  <c r="D58" i="9"/>
  <c r="D57" i="9"/>
  <c r="D56" i="9"/>
  <c r="D54" i="9"/>
  <c r="D51" i="34" s="1"/>
  <c r="D53" i="9"/>
  <c r="C51" i="34" s="1"/>
  <c r="D52" i="9"/>
  <c r="B51" i="34" s="1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F30" i="34" s="1"/>
  <c r="D35" i="9"/>
  <c r="E30" i="34" s="1"/>
  <c r="D34" i="9"/>
  <c r="D30" i="34" s="1"/>
  <c r="D33" i="9"/>
  <c r="C30" i="34" s="1"/>
  <c r="D32" i="9"/>
  <c r="B30" i="34" s="1"/>
  <c r="D29" i="9"/>
  <c r="D28" i="9"/>
  <c r="D27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B9" i="34" s="1"/>
  <c r="D7" i="11"/>
  <c r="D6" i="11"/>
  <c r="D5" i="11"/>
  <c r="D4" i="11"/>
  <c r="D3" i="11"/>
  <c r="E1" i="2"/>
  <c r="H7" i="11"/>
  <c r="E7" i="27"/>
  <c r="E3" i="27"/>
  <c r="P8" i="9"/>
  <c r="B7" i="27"/>
  <c r="B5" i="27"/>
  <c r="A2" i="9"/>
  <c r="S2" i="2"/>
  <c r="D2" i="2"/>
  <c r="H2" i="11"/>
  <c r="H5" i="11"/>
  <c r="H3" i="11"/>
  <c r="A1" i="9"/>
  <c r="D70" i="33" l="1"/>
  <c r="E67" i="33"/>
  <c r="F64" i="33"/>
  <c r="B64" i="33"/>
  <c r="C86" i="34"/>
  <c r="E79" i="34"/>
  <c r="D67" i="33"/>
  <c r="O32" i="30"/>
  <c r="K32" i="30"/>
  <c r="B79" i="34"/>
  <c r="E72" i="34"/>
  <c r="D79" i="34"/>
  <c r="F69" i="33"/>
  <c r="E69" i="33"/>
  <c r="D69" i="33"/>
  <c r="C69" i="33"/>
  <c r="B69" i="33"/>
  <c r="F68" i="33"/>
  <c r="E68" i="33"/>
  <c r="D68" i="33"/>
  <c r="C68" i="33"/>
  <c r="B68" i="33"/>
  <c r="F65" i="33"/>
  <c r="E65" i="33"/>
  <c r="D65" i="33"/>
  <c r="C65" i="33"/>
  <c r="B65" i="33"/>
  <c r="F63" i="33"/>
  <c r="E63" i="33"/>
  <c r="D63" i="33"/>
  <c r="C63" i="33"/>
  <c r="B63" i="33"/>
  <c r="P34" i="30"/>
  <c r="N69" i="33"/>
  <c r="N34" i="30"/>
  <c r="K69" i="33"/>
  <c r="L34" i="30"/>
  <c r="J69" i="33"/>
  <c r="I69" i="33"/>
  <c r="H34" i="30"/>
  <c r="P30" i="30"/>
  <c r="N30" i="30"/>
  <c r="L65" i="33"/>
  <c r="L30" i="30"/>
  <c r="J30" i="30"/>
  <c r="H65" i="33"/>
  <c r="H30" i="30"/>
  <c r="P28" i="30"/>
  <c r="N28" i="30"/>
  <c r="L28" i="30"/>
  <c r="J63" i="33"/>
  <c r="J28" i="30"/>
  <c r="P29" i="30"/>
  <c r="O29" i="30"/>
  <c r="N29" i="30"/>
  <c r="K64" i="33"/>
  <c r="K29" i="30"/>
  <c r="J29" i="30"/>
  <c r="H29" i="30"/>
  <c r="H27" i="30"/>
  <c r="F45" i="33"/>
  <c r="E45" i="33"/>
  <c r="D45" i="33"/>
  <c r="C45" i="33"/>
  <c r="B45" i="33"/>
  <c r="S31" i="32"/>
  <c r="S35" i="32"/>
  <c r="S39" i="32"/>
  <c r="S43" i="32"/>
  <c r="F28" i="33"/>
  <c r="E28" i="33"/>
  <c r="D28" i="33"/>
  <c r="C28" i="33"/>
  <c r="B28" i="33"/>
  <c r="F27" i="33"/>
  <c r="E27" i="33"/>
  <c r="D27" i="33"/>
  <c r="C27" i="33"/>
  <c r="B27" i="33"/>
  <c r="F26" i="33"/>
  <c r="E26" i="33"/>
  <c r="D26" i="33"/>
  <c r="C26" i="33"/>
  <c r="B26" i="33"/>
  <c r="F25" i="33"/>
  <c r="E25" i="33"/>
  <c r="D25" i="33"/>
  <c r="C25" i="33"/>
  <c r="B25" i="33"/>
  <c r="S39" i="31"/>
  <c r="S43" i="31"/>
  <c r="S31" i="31"/>
  <c r="S35" i="31"/>
  <c r="G69" i="33"/>
  <c r="H28" i="30"/>
  <c r="S30" i="31"/>
  <c r="S34" i="31"/>
  <c r="S38" i="31"/>
  <c r="S42" i="31"/>
  <c r="S30" i="32"/>
  <c r="S34" i="32"/>
  <c r="S38" i="32"/>
  <c r="S42" i="32"/>
  <c r="S28" i="32"/>
  <c r="S38" i="30"/>
  <c r="S29" i="31"/>
  <c r="S33" i="31"/>
  <c r="S37" i="31"/>
  <c r="S41" i="31"/>
  <c r="S29" i="32"/>
  <c r="S33" i="32"/>
  <c r="S37" i="32"/>
  <c r="S41" i="32"/>
  <c r="S28" i="31"/>
  <c r="S32" i="31"/>
  <c r="S36" i="31"/>
  <c r="S40" i="31"/>
  <c r="S44" i="31"/>
  <c r="S32" i="32"/>
  <c r="S36" i="32"/>
  <c r="S40" i="32"/>
  <c r="S44" i="32"/>
  <c r="A43" i="33"/>
  <c r="S27" i="32"/>
  <c r="S10" i="32" s="1"/>
  <c r="T10" i="32" s="1"/>
  <c r="S27" i="31"/>
  <c r="S12" i="31" s="1"/>
  <c r="T12" i="31" s="1"/>
  <c r="A5" i="33"/>
  <c r="A8" i="11"/>
  <c r="A1" i="11" s="1"/>
  <c r="A74" i="33"/>
  <c r="M65" i="33"/>
  <c r="M36" i="30"/>
  <c r="A68" i="33"/>
  <c r="A64" i="33"/>
  <c r="A73" i="33"/>
  <c r="A69" i="33"/>
  <c r="I40" i="30"/>
  <c r="S40" i="30" s="1"/>
  <c r="H42" i="30"/>
  <c r="S42" i="30" s="1"/>
  <c r="A63" i="33"/>
  <c r="O79" i="33"/>
  <c r="M79" i="33"/>
  <c r="K79" i="33"/>
  <c r="I79" i="33"/>
  <c r="G79" i="33"/>
  <c r="O77" i="33"/>
  <c r="M77" i="33"/>
  <c r="K77" i="33"/>
  <c r="I77" i="33"/>
  <c r="O75" i="33"/>
  <c r="M75" i="33"/>
  <c r="K75" i="33"/>
  <c r="I75" i="33"/>
  <c r="G75" i="33"/>
  <c r="O73" i="33"/>
  <c r="M73" i="33"/>
  <c r="K73" i="33"/>
  <c r="I73" i="33"/>
  <c r="G73" i="33"/>
  <c r="O71" i="33"/>
  <c r="M71" i="33"/>
  <c r="K71" i="33"/>
  <c r="I71" i="33"/>
  <c r="G71" i="33"/>
  <c r="G70" i="33"/>
  <c r="O69" i="33"/>
  <c r="I65" i="33"/>
  <c r="I63" i="33"/>
  <c r="I44" i="30"/>
  <c r="S44" i="30" s="1"/>
  <c r="O37" i="30"/>
  <c r="L29" i="30"/>
  <c r="A62" i="33"/>
  <c r="A79" i="33"/>
  <c r="A70" i="33"/>
  <c r="A65" i="33"/>
  <c r="P79" i="33"/>
  <c r="N79" i="33"/>
  <c r="L79" i="33"/>
  <c r="J79" i="33"/>
  <c r="P77" i="33"/>
  <c r="N77" i="33"/>
  <c r="L77" i="33"/>
  <c r="J77" i="33"/>
  <c r="H77" i="33"/>
  <c r="P75" i="33"/>
  <c r="N75" i="33"/>
  <c r="L75" i="33"/>
  <c r="J75" i="33"/>
  <c r="P73" i="33"/>
  <c r="N73" i="33"/>
  <c r="L73" i="33"/>
  <c r="J73" i="33"/>
  <c r="H73" i="33"/>
  <c r="P71" i="33"/>
  <c r="N71" i="33"/>
  <c r="J71" i="33"/>
  <c r="H71" i="33"/>
  <c r="G64" i="33"/>
  <c r="L27" i="30"/>
  <c r="I41" i="30"/>
  <c r="A48" i="33"/>
  <c r="A44" i="33"/>
  <c r="A54" i="33"/>
  <c r="A45" i="33"/>
  <c r="A47" i="33"/>
  <c r="A32" i="33"/>
  <c r="A28" i="33"/>
  <c r="A26" i="33"/>
  <c r="A35" i="33"/>
  <c r="A33" i="33"/>
  <c r="A40" i="33"/>
  <c r="A38" i="33"/>
  <c r="A36" i="33"/>
  <c r="A31" i="33"/>
  <c r="A29" i="33"/>
  <c r="A18" i="33"/>
  <c r="A6" i="33"/>
  <c r="A21" i="33"/>
  <c r="A19" i="33"/>
  <c r="A15" i="33"/>
  <c r="A13" i="33"/>
  <c r="A11" i="33"/>
  <c r="A7" i="33"/>
  <c r="A22" i="33"/>
  <c r="A20" i="33"/>
  <c r="A14" i="33"/>
  <c r="A12" i="33"/>
  <c r="A10" i="33"/>
  <c r="A8" i="33"/>
  <c r="A77" i="33"/>
  <c r="A66" i="33"/>
  <c r="A75" i="33"/>
  <c r="A72" i="33"/>
  <c r="A78" i="33"/>
  <c r="A67" i="33"/>
  <c r="A56" i="33"/>
  <c r="A50" i="33"/>
  <c r="A58" i="33"/>
  <c r="A53" i="33"/>
  <c r="A55" i="33"/>
  <c r="A49" i="33"/>
  <c r="A57" i="33"/>
  <c r="A51" i="33"/>
  <c r="A24" i="33"/>
  <c r="A41" i="33"/>
  <c r="A34" i="33"/>
  <c r="A27" i="33"/>
  <c r="A25" i="33"/>
  <c r="A39" i="33"/>
  <c r="A37" i="33"/>
  <c r="A30" i="33"/>
  <c r="A17" i="33"/>
  <c r="A16" i="33"/>
  <c r="A9" i="33"/>
  <c r="S44" i="2"/>
  <c r="S25" i="2" s="1"/>
  <c r="S36" i="2"/>
  <c r="S17" i="2" s="1"/>
  <c r="R14" i="33" s="1"/>
  <c r="S28" i="2"/>
  <c r="S9" i="2" s="1"/>
  <c r="T9" i="2" s="1"/>
  <c r="S6" i="33" s="1"/>
  <c r="S9" i="31"/>
  <c r="S18" i="31"/>
  <c r="R34" i="33" s="1"/>
  <c r="S8" i="32"/>
  <c r="S13" i="32"/>
  <c r="T13" i="32" s="1"/>
  <c r="S48" i="33" s="1"/>
  <c r="S17" i="32"/>
  <c r="S20" i="32"/>
  <c r="T20" i="32" s="1"/>
  <c r="S55" i="33" s="1"/>
  <c r="S22" i="32"/>
  <c r="J34" i="30"/>
  <c r="N32" i="30"/>
  <c r="P31" i="30"/>
  <c r="H68" i="33"/>
  <c r="P67" i="33"/>
  <c r="N67" i="33"/>
  <c r="L67" i="33"/>
  <c r="J67" i="33"/>
  <c r="H67" i="33"/>
  <c r="G66" i="33"/>
  <c r="O65" i="33"/>
  <c r="G65" i="33"/>
  <c r="N64" i="33"/>
  <c r="O63" i="33"/>
  <c r="G63" i="33"/>
  <c r="Q37" i="30"/>
  <c r="Q33" i="30"/>
  <c r="M31" i="30"/>
  <c r="M30" i="30"/>
  <c r="L35" i="30"/>
  <c r="J32" i="30"/>
  <c r="S32" i="30" s="1"/>
  <c r="I31" i="30"/>
  <c r="M69" i="33"/>
  <c r="O67" i="33"/>
  <c r="K67" i="33"/>
  <c r="G67" i="33"/>
  <c r="K65" i="33"/>
  <c r="K63" i="33"/>
  <c r="K43" i="30"/>
  <c r="S18" i="32"/>
  <c r="T18" i="32" s="1"/>
  <c r="Q29" i="30"/>
  <c r="P64" i="33"/>
  <c r="I29" i="30"/>
  <c r="H64" i="33"/>
  <c r="Q28" i="30"/>
  <c r="P63" i="33"/>
  <c r="I28" i="30"/>
  <c r="H63" i="33"/>
  <c r="S14" i="31"/>
  <c r="T14" i="31" s="1"/>
  <c r="S22" i="31"/>
  <c r="T22" i="31" s="1"/>
  <c r="S14" i="32"/>
  <c r="T14" i="32" s="1"/>
  <c r="M29" i="30"/>
  <c r="L64" i="33"/>
  <c r="N27" i="30"/>
  <c r="M62" i="33"/>
  <c r="J27" i="30"/>
  <c r="I62" i="33"/>
  <c r="Q43" i="30"/>
  <c r="P78" i="33"/>
  <c r="L78" i="33"/>
  <c r="M43" i="30"/>
  <c r="H78" i="33"/>
  <c r="I43" i="30"/>
  <c r="P76" i="33"/>
  <c r="Q41" i="30"/>
  <c r="M41" i="30"/>
  <c r="L76" i="33"/>
  <c r="P74" i="33"/>
  <c r="Q39" i="30"/>
  <c r="L74" i="33"/>
  <c r="M39" i="30"/>
  <c r="I39" i="30"/>
  <c r="H74" i="33"/>
  <c r="M37" i="30"/>
  <c r="L72" i="33"/>
  <c r="H72" i="33"/>
  <c r="I37" i="30"/>
  <c r="P70" i="33"/>
  <c r="Q35" i="30"/>
  <c r="M35" i="30"/>
  <c r="L70" i="33"/>
  <c r="Q34" i="30"/>
  <c r="P69" i="33"/>
  <c r="I34" i="30"/>
  <c r="H69" i="33"/>
  <c r="J68" i="33"/>
  <c r="K33" i="30"/>
  <c r="H33" i="30"/>
  <c r="G68" i="33"/>
  <c r="J31" i="30"/>
  <c r="I66" i="33"/>
  <c r="N65" i="33"/>
  <c r="O30" i="30"/>
  <c r="L43" i="30"/>
  <c r="K78" i="33"/>
  <c r="P41" i="30"/>
  <c r="O76" i="33"/>
  <c r="H41" i="30"/>
  <c r="G76" i="33"/>
  <c r="L39" i="30"/>
  <c r="K74" i="33"/>
  <c r="O72" i="33"/>
  <c r="P37" i="30"/>
  <c r="H37" i="30"/>
  <c r="G72" i="33"/>
  <c r="Q30" i="30"/>
  <c r="P65" i="33"/>
  <c r="S32" i="2"/>
  <c r="S13" i="2" s="1"/>
  <c r="T13" i="2" s="1"/>
  <c r="S21" i="32"/>
  <c r="T21" i="32" s="1"/>
  <c r="I27" i="30"/>
  <c r="P39" i="30"/>
  <c r="P27" i="30"/>
  <c r="O62" i="33"/>
  <c r="N78" i="33"/>
  <c r="O43" i="30"/>
  <c r="K41" i="30"/>
  <c r="J76" i="33"/>
  <c r="O39" i="30"/>
  <c r="N74" i="33"/>
  <c r="K37" i="30"/>
  <c r="J72" i="33"/>
  <c r="O35" i="30"/>
  <c r="N70" i="33"/>
  <c r="J70" i="33"/>
  <c r="K35" i="30"/>
  <c r="L69" i="33"/>
  <c r="M34" i="30"/>
  <c r="O68" i="33"/>
  <c r="P33" i="30"/>
  <c r="N66" i="33"/>
  <c r="O31" i="30"/>
  <c r="K30" i="30"/>
  <c r="J65" i="33"/>
  <c r="M28" i="30"/>
  <c r="L63" i="33"/>
  <c r="S16" i="32"/>
  <c r="T16" i="32" s="1"/>
  <c r="S24" i="32"/>
  <c r="T24" i="32" s="1"/>
  <c r="Q27" i="30"/>
  <c r="P43" i="30"/>
  <c r="O41" i="30"/>
  <c r="L37" i="30"/>
  <c r="O34" i="30"/>
  <c r="O33" i="30"/>
  <c r="I30" i="30"/>
  <c r="S30" i="30" s="1"/>
  <c r="S13" i="30" s="1"/>
  <c r="M27" i="30"/>
  <c r="L62" i="33"/>
  <c r="H43" i="30"/>
  <c r="G78" i="33"/>
  <c r="H39" i="30"/>
  <c r="G74" i="33"/>
  <c r="S40" i="2"/>
  <c r="S21" i="2" s="1"/>
  <c r="T21" i="2" s="1"/>
  <c r="S12" i="32"/>
  <c r="T12" i="32" s="1"/>
  <c r="S25" i="32"/>
  <c r="T25" i="32" s="1"/>
  <c r="J62" i="33"/>
  <c r="K27" i="30"/>
  <c r="N43" i="30"/>
  <c r="M78" i="33"/>
  <c r="J43" i="30"/>
  <c r="I78" i="33"/>
  <c r="N41" i="30"/>
  <c r="M76" i="33"/>
  <c r="J41" i="30"/>
  <c r="I76" i="33"/>
  <c r="N39" i="30"/>
  <c r="M74" i="33"/>
  <c r="J39" i="30"/>
  <c r="I74" i="33"/>
  <c r="N37" i="30"/>
  <c r="M72" i="33"/>
  <c r="J37" i="30"/>
  <c r="I72" i="33"/>
  <c r="N35" i="30"/>
  <c r="M70" i="33"/>
  <c r="J35" i="30"/>
  <c r="I70" i="33"/>
  <c r="K68" i="33"/>
  <c r="L33" i="30"/>
  <c r="N31" i="30"/>
  <c r="M66" i="33"/>
  <c r="J66" i="33"/>
  <c r="K31" i="30"/>
  <c r="O28" i="30"/>
  <c r="N63" i="33"/>
  <c r="S9" i="32"/>
  <c r="T9" i="32" s="1"/>
  <c r="O27" i="30"/>
  <c r="L41" i="30"/>
  <c r="K39" i="30"/>
  <c r="P35" i="30"/>
  <c r="K34" i="30"/>
  <c r="K28" i="30"/>
  <c r="N33" i="30"/>
  <c r="M68" i="33"/>
  <c r="Q31" i="30"/>
  <c r="P66" i="33"/>
  <c r="S43" i="2"/>
  <c r="S24" i="2" s="1"/>
  <c r="T24" i="2" s="1"/>
  <c r="S41" i="2"/>
  <c r="S22" i="2" s="1"/>
  <c r="T22" i="2" s="1"/>
  <c r="S39" i="2"/>
  <c r="S20" i="2" s="1"/>
  <c r="T20" i="2" s="1"/>
  <c r="S37" i="2"/>
  <c r="S18" i="2" s="1"/>
  <c r="T18" i="2" s="1"/>
  <c r="S35" i="2"/>
  <c r="S16" i="2" s="1"/>
  <c r="T16" i="2" s="1"/>
  <c r="S33" i="2"/>
  <c r="S14" i="2" s="1"/>
  <c r="T14" i="2" s="1"/>
  <c r="S31" i="2"/>
  <c r="S12" i="2" s="1"/>
  <c r="T12" i="2" s="1"/>
  <c r="S30" i="2"/>
  <c r="S11" i="2" s="1"/>
  <c r="T11" i="2" s="1"/>
  <c r="S10" i="31"/>
  <c r="T10" i="31" s="1"/>
  <c r="S15" i="31"/>
  <c r="T15" i="31" s="1"/>
  <c r="S19" i="31"/>
  <c r="T19" i="31" s="1"/>
  <c r="S23" i="31"/>
  <c r="T23" i="31" s="1"/>
  <c r="S11" i="32"/>
  <c r="T11" i="32" s="1"/>
  <c r="S15" i="32"/>
  <c r="T15" i="32" s="1"/>
  <c r="S19" i="32"/>
  <c r="T19" i="32" s="1"/>
  <c r="S23" i="32"/>
  <c r="T23" i="32" s="1"/>
  <c r="I35" i="30"/>
  <c r="S35" i="30" s="1"/>
  <c r="H70" i="33"/>
  <c r="J33" i="30"/>
  <c r="I68" i="33"/>
  <c r="S42" i="2"/>
  <c r="S23" i="2" s="1"/>
  <c r="T23" i="2" s="1"/>
  <c r="S38" i="2"/>
  <c r="S19" i="2" s="1"/>
  <c r="T19" i="2" s="1"/>
  <c r="S34" i="2"/>
  <c r="S15" i="2" s="1"/>
  <c r="T15" i="2" s="1"/>
  <c r="S27" i="2"/>
  <c r="S8" i="2" s="1"/>
  <c r="T8" i="2" s="1"/>
  <c r="S29" i="2"/>
  <c r="S10" i="2" s="1"/>
  <c r="T10" i="2" s="1"/>
  <c r="S8" i="31"/>
  <c r="T8" i="31" s="1"/>
  <c r="S13" i="31"/>
  <c r="T13" i="31" s="1"/>
  <c r="S17" i="31"/>
  <c r="T17" i="31" s="1"/>
  <c r="S21" i="31"/>
  <c r="T21" i="31" s="1"/>
  <c r="S25" i="31"/>
  <c r="T25" i="31" s="1"/>
  <c r="S11" i="31"/>
  <c r="T11" i="31" s="1"/>
  <c r="S16" i="31"/>
  <c r="T16" i="31" s="1"/>
  <c r="S20" i="31"/>
  <c r="T20" i="31" s="1"/>
  <c r="S24" i="31"/>
  <c r="T24" i="31" s="1"/>
  <c r="S34" i="30" l="1"/>
  <c r="S16" i="30" s="1"/>
  <c r="S31" i="30"/>
  <c r="S12" i="30" s="1"/>
  <c r="S29" i="30"/>
  <c r="S21" i="30"/>
  <c r="T21" i="30" s="1"/>
  <c r="S75" i="33" s="1"/>
  <c r="S11" i="30"/>
  <c r="T11" i="30" s="1"/>
  <c r="S25" i="30"/>
  <c r="T25" i="30" s="1"/>
  <c r="S79" i="33" s="1"/>
  <c r="S23" i="30"/>
  <c r="T23" i="30" s="1"/>
  <c r="S77" i="33" s="1"/>
  <c r="S19" i="30"/>
  <c r="T19" i="30" s="1"/>
  <c r="S73" i="33" s="1"/>
  <c r="S37" i="30"/>
  <c r="S18" i="30" s="1"/>
  <c r="S33" i="30"/>
  <c r="S36" i="30"/>
  <c r="S17" i="30" s="1"/>
  <c r="S39" i="30"/>
  <c r="S41" i="30"/>
  <c r="S28" i="30"/>
  <c r="S43" i="30"/>
  <c r="S24" i="30" s="1"/>
  <c r="T24" i="30" s="1"/>
  <c r="J22" i="11"/>
  <c r="J26" i="11" s="1"/>
  <c r="A17" i="11"/>
  <c r="A20" i="11"/>
  <c r="A12" i="11"/>
  <c r="B14" i="11"/>
  <c r="A18" i="11"/>
  <c r="B18" i="11"/>
  <c r="A14" i="11"/>
  <c r="B12" i="11"/>
  <c r="A19" i="11"/>
  <c r="A10" i="11"/>
  <c r="B16" i="11"/>
  <c r="A15" i="11"/>
  <c r="A13" i="11"/>
  <c r="B11" i="11"/>
  <c r="I16" i="11"/>
  <c r="I19" i="11"/>
  <c r="I18" i="11"/>
  <c r="I17" i="11"/>
  <c r="I20" i="11"/>
  <c r="B13" i="11"/>
  <c r="B19" i="11"/>
  <c r="I12" i="11"/>
  <c r="I15" i="11"/>
  <c r="B10" i="11"/>
  <c r="I13" i="11"/>
  <c r="A11" i="11"/>
  <c r="B17" i="11"/>
  <c r="B15" i="11"/>
  <c r="B20" i="11"/>
  <c r="A16" i="11"/>
  <c r="I11" i="11"/>
  <c r="I14" i="11"/>
  <c r="I10" i="11"/>
  <c r="T12" i="30"/>
  <c r="S66" i="33" s="1"/>
  <c r="T13" i="30"/>
  <c r="S65" i="33" s="1"/>
  <c r="H17" i="11"/>
  <c r="H18" i="11"/>
  <c r="H13" i="11"/>
  <c r="H14" i="11"/>
  <c r="H19" i="11"/>
  <c r="H11" i="11"/>
  <c r="H16" i="11"/>
  <c r="H15" i="11"/>
  <c r="H12" i="11"/>
  <c r="H10" i="11"/>
  <c r="R73" i="33"/>
  <c r="R48" i="33"/>
  <c r="R6" i="33"/>
  <c r="T25" i="2"/>
  <c r="S22" i="33" s="1"/>
  <c r="T17" i="32"/>
  <c r="S52" i="33" s="1"/>
  <c r="R55" i="33"/>
  <c r="T22" i="32"/>
  <c r="T8" i="32"/>
  <c r="S45" i="33" s="1"/>
  <c r="T17" i="2"/>
  <c r="T18" i="31"/>
  <c r="S34" i="33" s="1"/>
  <c r="R22" i="33"/>
  <c r="T9" i="31"/>
  <c r="S26" i="33" s="1"/>
  <c r="R52" i="33"/>
  <c r="R57" i="33"/>
  <c r="R26" i="33"/>
  <c r="R45" i="33"/>
  <c r="S33" i="33"/>
  <c r="R33" i="33"/>
  <c r="R36" i="33"/>
  <c r="S36" i="33"/>
  <c r="S41" i="33"/>
  <c r="R41" i="33"/>
  <c r="R25" i="33"/>
  <c r="S16" i="33"/>
  <c r="R16" i="33"/>
  <c r="S58" i="33"/>
  <c r="R58" i="33"/>
  <c r="S39" i="33"/>
  <c r="R39" i="33"/>
  <c r="R8" i="33"/>
  <c r="S8" i="33"/>
  <c r="S15" i="33"/>
  <c r="R15" i="33"/>
  <c r="S47" i="33"/>
  <c r="R47" i="33"/>
  <c r="S51" i="33"/>
  <c r="R51" i="33"/>
  <c r="S56" i="33"/>
  <c r="R56" i="33"/>
  <c r="S49" i="33"/>
  <c r="R49" i="33"/>
  <c r="S32" i="33"/>
  <c r="R32" i="33"/>
  <c r="S37" i="33"/>
  <c r="R37" i="33"/>
  <c r="S7" i="33"/>
  <c r="R7" i="33"/>
  <c r="S20" i="33"/>
  <c r="R20" i="33"/>
  <c r="S54" i="33"/>
  <c r="R54" i="33"/>
  <c r="S35" i="33"/>
  <c r="R35" i="33"/>
  <c r="S9" i="33"/>
  <c r="R9" i="33"/>
  <c r="S17" i="33"/>
  <c r="R17" i="33"/>
  <c r="S18" i="33"/>
  <c r="R18" i="33"/>
  <c r="R24" i="33"/>
  <c r="R79" i="33"/>
  <c r="S10" i="33"/>
  <c r="R10" i="33"/>
  <c r="R43" i="33"/>
  <c r="S38" i="33"/>
  <c r="R38" i="33"/>
  <c r="R28" i="33"/>
  <c r="S28" i="33"/>
  <c r="R5" i="33"/>
  <c r="S50" i="33"/>
  <c r="R50" i="33"/>
  <c r="S31" i="33"/>
  <c r="R31" i="33"/>
  <c r="S11" i="33"/>
  <c r="R11" i="33"/>
  <c r="S19" i="33"/>
  <c r="R19" i="33"/>
  <c r="T18" i="30"/>
  <c r="S30" i="33"/>
  <c r="R30" i="33"/>
  <c r="S40" i="33"/>
  <c r="R40" i="33"/>
  <c r="S29" i="33"/>
  <c r="R29" i="33"/>
  <c r="R12" i="33"/>
  <c r="S12" i="33"/>
  <c r="S46" i="33"/>
  <c r="R46" i="33"/>
  <c r="S27" i="33"/>
  <c r="R27" i="33"/>
  <c r="S13" i="33"/>
  <c r="R13" i="33"/>
  <c r="S21" i="33"/>
  <c r="R21" i="33"/>
  <c r="S44" i="33"/>
  <c r="R44" i="33"/>
  <c r="S60" i="33"/>
  <c r="R60" i="33"/>
  <c r="S59" i="33"/>
  <c r="R59" i="33"/>
  <c r="S53" i="33"/>
  <c r="R53" i="33"/>
  <c r="S25" i="33" l="1"/>
  <c r="S67" i="33"/>
  <c r="S15" i="30"/>
  <c r="T15" i="30" s="1"/>
  <c r="J11" i="11"/>
  <c r="J12" i="11"/>
  <c r="J15" i="11"/>
  <c r="R67" i="33"/>
  <c r="R75" i="33"/>
  <c r="S10" i="30"/>
  <c r="S9" i="30"/>
  <c r="R63" i="33" s="1"/>
  <c r="R77" i="33"/>
  <c r="S22" i="30"/>
  <c r="T22" i="30" s="1"/>
  <c r="S76" i="33" s="1"/>
  <c r="S20" i="30"/>
  <c r="T20" i="30" s="1"/>
  <c r="S74" i="33" s="1"/>
  <c r="T17" i="30"/>
  <c r="S71" i="33" s="1"/>
  <c r="R71" i="33"/>
  <c r="J17" i="11"/>
  <c r="J10" i="11"/>
  <c r="J19" i="11"/>
  <c r="J14" i="11"/>
  <c r="J18" i="11"/>
  <c r="J16" i="11"/>
  <c r="J13" i="11"/>
  <c r="J27" i="11"/>
  <c r="I28" i="11"/>
  <c r="I27" i="11"/>
  <c r="J25" i="11"/>
  <c r="I25" i="11"/>
  <c r="J28" i="11"/>
  <c r="I26" i="11"/>
  <c r="R66" i="33"/>
  <c r="R70" i="33"/>
  <c r="R65" i="33"/>
  <c r="D20" i="27"/>
  <c r="C20" i="27"/>
  <c r="B20" i="27"/>
  <c r="R69" i="33"/>
  <c r="T16" i="30"/>
  <c r="S69" i="33" s="1"/>
  <c r="S14" i="33"/>
  <c r="S57" i="33"/>
  <c r="S72" i="33"/>
  <c r="R72" i="33"/>
  <c r="S43" i="33"/>
  <c r="D17" i="27"/>
  <c r="D18" i="27"/>
  <c r="D19" i="27"/>
  <c r="S5" i="33"/>
  <c r="B18" i="27"/>
  <c r="B17" i="27"/>
  <c r="B19" i="27"/>
  <c r="C19" i="27"/>
  <c r="S24" i="33"/>
  <c r="C17" i="27"/>
  <c r="C18" i="27"/>
  <c r="S78" i="33"/>
  <c r="R78" i="33"/>
  <c r="T10" i="30" l="1"/>
  <c r="R64" i="33"/>
  <c r="S70" i="33"/>
  <c r="R74" i="33"/>
  <c r="T9" i="30"/>
  <c r="R76" i="33"/>
  <c r="D23" i="27"/>
  <c r="D33" i="27" s="1"/>
  <c r="C23" i="27"/>
  <c r="C33" i="27" s="1"/>
  <c r="B23" i="27"/>
  <c r="B33" i="27" s="1"/>
  <c r="O70" i="9"/>
  <c r="Q62" i="33"/>
  <c r="H20" i="11" s="1"/>
  <c r="K1" i="28"/>
  <c r="R27" i="30"/>
  <c r="S27" i="30" s="1"/>
  <c r="S14" i="30" l="1"/>
  <c r="R68" i="33" s="1"/>
  <c r="S8" i="30"/>
  <c r="T8" i="30" s="1"/>
  <c r="S64" i="33" s="1"/>
  <c r="S63" i="33"/>
  <c r="J20" i="11"/>
  <c r="H21" i="11" s="1"/>
  <c r="C21" i="11" s="1"/>
  <c r="T14" i="30"/>
  <c r="S68" i="33" s="1"/>
  <c r="R62" i="33" l="1"/>
  <c r="E20" i="27"/>
  <c r="S62" i="33"/>
  <c r="E19" i="27"/>
  <c r="E18" i="27"/>
  <c r="E17" i="27"/>
  <c r="E23" i="27" l="1"/>
  <c r="E33" i="27" s="1"/>
  <c r="E34" i="27" s="1"/>
</calcChain>
</file>

<file path=xl/comments1.xml><?xml version="1.0" encoding="utf-8"?>
<comments xmlns="http://schemas.openxmlformats.org/spreadsheetml/2006/main">
  <authors>
    <author>Sören Marquardt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Startnummer nach Teilnehmerkatalog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Ausgeloste Startreihenfolge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Gruppe: Setzt sich zusammen aus der Gruppe (A-L) und der Position in der Gruppe (1-6)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R/H: Rüde oder Hündin (bitte nur R oder H eintragen)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SH: Schulterhöhe des Hundes (bitte in Zentimeter ohne Zusatz "cm" angeben)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Zucht.Nr.: Zuchtbuchnummer bei Rassehunden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LB.Nr.: Leistungsbuchnummer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<sst xmlns="http://schemas.openxmlformats.org/spreadsheetml/2006/main" count="761" uniqueCount="350">
  <si>
    <t>Nr.</t>
  </si>
  <si>
    <t>Veranstaltender Verein:</t>
  </si>
  <si>
    <t>Leistungsrichter:</t>
  </si>
  <si>
    <t>Übung</t>
  </si>
  <si>
    <t>Platz</t>
  </si>
  <si>
    <t>Hund</t>
  </si>
  <si>
    <t>Koeffizient</t>
  </si>
  <si>
    <t>Gesamt</t>
  </si>
  <si>
    <t>Hundeführer/-in</t>
  </si>
  <si>
    <t>Auswertung</t>
  </si>
  <si>
    <t>Datum:</t>
  </si>
  <si>
    <t>Verein</t>
  </si>
  <si>
    <t>Rasse</t>
  </si>
  <si>
    <t>Verband</t>
  </si>
  <si>
    <t>WN</t>
  </si>
  <si>
    <t>Veranstalter:</t>
  </si>
  <si>
    <t>Hundename</t>
  </si>
  <si>
    <t>R/H</t>
  </si>
  <si>
    <t>Täto</t>
  </si>
  <si>
    <t>Wurftag</t>
  </si>
  <si>
    <t>Chip</t>
  </si>
  <si>
    <t>LB.Nr.</t>
  </si>
  <si>
    <t>Zucht.Nr.</t>
  </si>
  <si>
    <t>Stammdaten:</t>
  </si>
  <si>
    <t>Verhalten gegenüber anderen Hunden</t>
  </si>
  <si>
    <t>Stehen und Betasten</t>
  </si>
  <si>
    <t>Punkte</t>
  </si>
  <si>
    <t>Koef.</t>
  </si>
  <si>
    <t>Ergebnis</t>
  </si>
  <si>
    <t>Freifolge</t>
  </si>
  <si>
    <t>Summe:</t>
  </si>
  <si>
    <t>HF</t>
  </si>
  <si>
    <t>Start-Nr.</t>
  </si>
  <si>
    <t>Veranstaltungstag:</t>
  </si>
  <si>
    <t>Wertnotenschlüssel</t>
  </si>
  <si>
    <t>WN:</t>
  </si>
  <si>
    <t>Unterschrift / Stempel Leistungsrichter Obedience:</t>
  </si>
  <si>
    <t>Bewertung</t>
  </si>
  <si>
    <t>Titel:</t>
  </si>
  <si>
    <t>Liebe Hundesportler!</t>
  </si>
  <si>
    <t>erstellt von Sören Marquardt für den Hundesportverband Rhein-Main (HSVRM)</t>
  </si>
  <si>
    <t>SH</t>
  </si>
  <si>
    <t>1. Gelbe Karte</t>
  </si>
  <si>
    <t>2. Gelbe Karte</t>
  </si>
  <si>
    <t>Rote Karte</t>
  </si>
  <si>
    <t>Disqualifikation</t>
  </si>
  <si>
    <t>Punktabzug</t>
  </si>
  <si>
    <t>(Bitte "Veranstalter" und "Titel" so kurz wie möglich formulieren)</t>
  </si>
  <si>
    <t>Los</t>
  </si>
  <si>
    <t>Gruppe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</si>
  <si>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</si>
  <si>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</si>
  <si>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</si>
  <si>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</si>
  <si>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</si>
  <si>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</si>
  <si>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</si>
  <si>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</si>
  <si>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</si>
  <si>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</si>
  <si>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</si>
  <si>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</si>
  <si>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</si>
  <si>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</si>
  <si>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</si>
  <si>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</si>
  <si>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</si>
  <si>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</si>
  <si>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Prüfungsnummer</t>
  </si>
  <si>
    <t>Vereinsnummer</t>
  </si>
  <si>
    <t>Datum</t>
  </si>
  <si>
    <t>Kreisgruppe</t>
  </si>
  <si>
    <t>Leistungsrichter/in</t>
  </si>
  <si>
    <t>Prüfungsleiter/in</t>
  </si>
  <si>
    <t>Ringsteward Beginner</t>
  </si>
  <si>
    <t>Ringsteward Klasse 1</t>
  </si>
  <si>
    <t>Ringsteward Klasse 2</t>
  </si>
  <si>
    <t>Ringsteward Klasse 3</t>
  </si>
  <si>
    <t>Wertnotenspiegel</t>
  </si>
  <si>
    <t>Beginner</t>
  </si>
  <si>
    <t>Klasse 1</t>
  </si>
  <si>
    <t>Klasse 2</t>
  </si>
  <si>
    <t>Klasse 3</t>
  </si>
  <si>
    <t>Vorzüglich</t>
  </si>
  <si>
    <t>Sehr gut</t>
  </si>
  <si>
    <t>Gut</t>
  </si>
  <si>
    <t>Nicht bestanden</t>
  </si>
  <si>
    <t>Die Prüfung wurde ordnungsgemäß durch den HSVRM geschützt.</t>
  </si>
  <si>
    <t>Die Identitätskontrolle wurde bei allen zur Prüfung gemeldeten Hunden durchgeführt.</t>
  </si>
  <si>
    <t>Teilnehmer und Hunde erfüllen alle, durch die PO vorgeschriebenen, Vorraussetzungen.</t>
  </si>
  <si>
    <t>Alle nötigen Formulare und Unterlagen der Teilnehmer, Hunde, Ringstewards</t>
  </si>
  <si>
    <t>und Leistungsrichter lagen vor. Die Abwicklung der Prüfung erfolgte nach den Vorgaben</t>
  </si>
  <si>
    <t>Unterschrift Prüfungsleiter/in:</t>
  </si>
  <si>
    <t>Unterschrift/Stempel Leistungsrichter/in:</t>
  </si>
  <si>
    <r>
      <t xml:space="preserve">Klasse Beginner: </t>
    </r>
    <r>
      <rPr>
        <sz val="10"/>
        <rFont val="Arial"/>
        <family val="2"/>
      </rPr>
      <t>(Gruppen A, B und C)</t>
    </r>
  </si>
  <si>
    <r>
      <t xml:space="preserve">Klasse 1: </t>
    </r>
    <r>
      <rPr>
        <sz val="10"/>
        <rFont val="Arial"/>
        <family val="2"/>
      </rPr>
      <t>(Gruppen D, E und F)</t>
    </r>
  </si>
  <si>
    <r>
      <t xml:space="preserve">Klasse 2: </t>
    </r>
    <r>
      <rPr>
        <sz val="10"/>
        <rFont val="Arial"/>
        <family val="2"/>
      </rPr>
      <t>(Gruppen G, H und I)</t>
    </r>
  </si>
  <si>
    <r>
      <t xml:space="preserve">Klasse 3: </t>
    </r>
    <r>
      <rPr>
        <sz val="10"/>
        <rFont val="Arial"/>
        <family val="2"/>
      </rPr>
      <t>(Gruppen J, K und L)</t>
    </r>
  </si>
  <si>
    <t>Prüfungsnummer:</t>
  </si>
  <si>
    <t>HSVRM Vereinsnummer:</t>
  </si>
  <si>
    <t>Kreisgruppe HSVRM:</t>
  </si>
  <si>
    <t>PL:</t>
  </si>
  <si>
    <t>Druckdatum:</t>
  </si>
  <si>
    <t>Ringsteward Beginner:</t>
  </si>
  <si>
    <t>HSVRM Obedience: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</si>
  <si>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</si>
  <si>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</si>
  <si>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</si>
  <si>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</si>
  <si>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</si>
  <si>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</si>
  <si>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</si>
  <si>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</si>
  <si>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</si>
  <si>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</si>
  <si>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</si>
  <si>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</si>
  <si>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</si>
  <si>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</si>
  <si>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</si>
  <si>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</si>
  <si>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</si>
  <si>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</si>
  <si>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</si>
  <si>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</si>
  <si>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</si>
  <si>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</si>
  <si>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</si>
  <si>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</si>
  <si>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</si>
  <si>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</si>
  <si>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</si>
  <si>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</si>
  <si>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</si>
  <si>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</si>
  <si>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</si>
  <si>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</si>
  <si>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</si>
  <si>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</si>
  <si>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</si>
  <si>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</si>
  <si>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</si>
  <si>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</si>
  <si>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</si>
  <si>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</si>
  <si>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</si>
  <si>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</si>
  <si>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</si>
  <si>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</si>
  <si>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</si>
  <si>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</si>
  <si>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</si>
  <si>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</si>
  <si>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</si>
  <si>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</si>
  <si>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</si>
  <si>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</si>
  <si>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</si>
  <si>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</si>
  <si>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von</t>
  </si>
  <si>
    <t>bis</t>
  </si>
  <si>
    <t>Nummer</t>
  </si>
  <si>
    <t>Bezeichnung</t>
  </si>
  <si>
    <t>Steh aus der Bewegung</t>
  </si>
  <si>
    <t>Abrufen</t>
  </si>
  <si>
    <t>Distanzkontrolle</t>
  </si>
  <si>
    <t>Gesamteindruck</t>
  </si>
  <si>
    <t>In ein Quadrat schicken mit Platz und Abrufen</t>
  </si>
  <si>
    <t>Apportieren mit Richtungsanweisung</t>
  </si>
  <si>
    <t>ID</t>
  </si>
  <si>
    <t>V</t>
  </si>
  <si>
    <t>SG</t>
  </si>
  <si>
    <t>G</t>
  </si>
  <si>
    <t>NB</t>
  </si>
  <si>
    <t>LR 1</t>
  </si>
  <si>
    <t>LR 2</t>
  </si>
  <si>
    <t>Eingabe der Bewertung nach Leistungsrichter:</t>
  </si>
  <si>
    <t>davon Disqualifiziert</t>
  </si>
  <si>
    <t>Gesamtergebnisliste</t>
  </si>
  <si>
    <t>Start / Los / Klasse</t>
  </si>
  <si>
    <t>Hundesportverband Rhein-Main
Obedience Prüfungsstatistik</t>
  </si>
  <si>
    <t>Beginner-Klasse</t>
  </si>
  <si>
    <t>FCI-Klasse 3</t>
  </si>
  <si>
    <t>Reihenfolge</t>
  </si>
  <si>
    <t>FCI Klasse 3</t>
  </si>
  <si>
    <t>Art</t>
  </si>
  <si>
    <t>2 Minuten Liegen mit Sichtkontakt</t>
  </si>
  <si>
    <t>Einzel</t>
  </si>
  <si>
    <t>Apport auf ebener Erde</t>
  </si>
  <si>
    <t>Kontrolle auf Distanz</t>
  </si>
  <si>
    <t>2 Minuten Liegen in einer Gruppe, Hundeführer außer Sicht</t>
  </si>
  <si>
    <t>Abrufen mit Steh</t>
  </si>
  <si>
    <t>2 Minuten Sitzen in der Gruppe außer Sicht</t>
  </si>
  <si>
    <t>Steh, Sitz und Platz aus der Bewegung</t>
  </si>
  <si>
    <t>Abrufen mit Steh und Platz</t>
  </si>
  <si>
    <t>Voranschicken mit Richtungsanweisung, Ablegen und Abrufen</t>
  </si>
  <si>
    <t>Ergebnisliste</t>
  </si>
  <si>
    <t>ID (Startnr., Los, Klasse)</t>
  </si>
  <si>
    <t>Übersicht der Übungen und Festlegung der Reihenfolge der Einzel-Vorführungen</t>
  </si>
  <si>
    <t>HSVRM Gruppen-Richterblatt Obedience</t>
  </si>
  <si>
    <t xml:space="preserve">Änderungen an dieser Datei sind nur durch mich oder unter Abstimmung mit mir gestattet. </t>
  </si>
  <si>
    <t>Bitte beachtet die Datei mit den WICHTIGEN Hinweisen!!!</t>
  </si>
  <si>
    <t>Das Erstellen dieser Excel-Auswertungs-Datei hat Zeit und Mühe gekostet und ich bitte Euch, diese Datei nicht zu „knacken“ und meinen Autorenvermerk auf jedem Blatt nicht zu löschen.
Bei Rückfragen, Anregungen und Lob :) schickt mir bitte eine E-Mail an S.Marquardt@hsvrm.de!</t>
  </si>
  <si>
    <t xml:space="preserve">Bevor Ihr Euch mit der Excel-Auswertungs-Datei befasst, solltet Ihr die Datei mit den Hinweisen in Ruhe durchgelesen haben! </t>
  </si>
  <si>
    <t xml:space="preserve">Die Datei steht auf der Internet-Seite des HSVRM (www.hsvrm.de) zum Herunterladen im PDF-Format zur Verfügung! </t>
  </si>
  <si>
    <t xml:space="preserve">Ihr benötigt ein entsprechendes Leseprogramm (z. B. der Adobe Reader - kostenlos)! </t>
  </si>
  <si>
    <t>Rechnungs-Nr.</t>
  </si>
  <si>
    <t>Abrechnung dhv Sportbeitrag</t>
  </si>
  <si>
    <t>Summe dhv Sportbeitrag</t>
  </si>
  <si>
    <t>Sämtliche Teilnehmer und Hundeeigentümer sind Mitglieder eines FCI/VDH angeschlossenen Vereins.</t>
  </si>
  <si>
    <t>der FCI, des VDH, des dhv, des HSVRM und der derzeit gültigen Prüfungsordnung.</t>
  </si>
  <si>
    <t>BEG</t>
  </si>
  <si>
    <t>OB1</t>
  </si>
  <si>
    <t>OB2</t>
  </si>
  <si>
    <t>OB3</t>
  </si>
  <si>
    <t>dhv Sportbeitrag (in Euro):</t>
  </si>
  <si>
    <t>am:</t>
  </si>
  <si>
    <t>&lt;Pr.-Nr.&gt;</t>
  </si>
  <si>
    <t>Sitz oder Platz aus der Bewegung</t>
  </si>
  <si>
    <t>Voraussenden in ein Quadrat mit Platz</t>
  </si>
  <si>
    <t>Um einen Pylon schicken</t>
  </si>
  <si>
    <t>1 Minute Sitzen in einer Gruppe, Hundeführer in Sicht</t>
  </si>
  <si>
    <t>In ein Quadrat schicken mit Platz</t>
  </si>
  <si>
    <t>Holzapport</t>
  </si>
  <si>
    <t>Abrufen über eine Hürde</t>
  </si>
  <si>
    <t>Steh und/oder Sitz und/oder Platz aus der Bewegung</t>
  </si>
  <si>
    <t>Identifizieren (6 Holzgegenstände)</t>
  </si>
  <si>
    <t>Apport eines Metallgegenstandes über eine Hürde</t>
  </si>
  <si>
    <t>1 Minute Liegen in der Gruppe mit Abrufen</t>
  </si>
  <si>
    <t>Holzapport mit Richtungsanweisung</t>
  </si>
  <si>
    <t>Identifizieren (6 bis 8 Holzgegenstände)</t>
  </si>
  <si>
    <t>Um Pylon schicken, Steh/Sitz/Platz und Holzapport mit RA über Hürde</t>
  </si>
  <si>
    <t>Gelbe Karte</t>
  </si>
  <si>
    <t>X</t>
  </si>
  <si>
    <t>gelbe</t>
  </si>
  <si>
    <t>Karte</t>
  </si>
  <si>
    <t>GK</t>
  </si>
  <si>
    <t>HSVRM Obedience Auswertung - Version 2016 v4.4</t>
  </si>
  <si>
    <t>VSG Offenbach</t>
  </si>
  <si>
    <t>Obedience-Prüfung</t>
  </si>
  <si>
    <t>Michael Rusch</t>
  </si>
  <si>
    <t>Mirjam Claasen</t>
  </si>
  <si>
    <t>Heike Ackermann</t>
  </si>
  <si>
    <t>Christa Hermanspahn</t>
  </si>
  <si>
    <t>23704</t>
  </si>
  <si>
    <t>KG4</t>
  </si>
  <si>
    <t>Anna-Lena Scondo</t>
  </si>
  <si>
    <t>VSGO</t>
  </si>
  <si>
    <t>HSVRM</t>
  </si>
  <si>
    <t>Mix</t>
  </si>
  <si>
    <t>H</t>
  </si>
  <si>
    <t>276 093 400 373 863</t>
  </si>
  <si>
    <t>K/004186</t>
  </si>
  <si>
    <t>Lou</t>
  </si>
  <si>
    <t>Jennifer Wagner</t>
  </si>
  <si>
    <t>Futurbe Flying High</t>
  </si>
  <si>
    <t>Border Collie</t>
  </si>
  <si>
    <t>VDH/ZBrH BOC15828</t>
  </si>
  <si>
    <t>276 098 104 466 847</t>
  </si>
  <si>
    <t>K/003272</t>
  </si>
  <si>
    <t>Hanna Pfeiffer</t>
  </si>
  <si>
    <t>Nele</t>
  </si>
  <si>
    <t>R</t>
  </si>
  <si>
    <t>276 093 400 120 314</t>
  </si>
  <si>
    <t>K/003270</t>
  </si>
  <si>
    <t>Sandra Gottscheck</t>
  </si>
  <si>
    <t>Unique Edition from Carolyns Home</t>
  </si>
  <si>
    <t>276 098 104 691 394</t>
  </si>
  <si>
    <t>K/004187</t>
  </si>
  <si>
    <t>Annette Jung</t>
  </si>
  <si>
    <t>HSV Hösbach</t>
  </si>
  <si>
    <t>Sammy</t>
  </si>
  <si>
    <t>Appenzeller Sennenhund</t>
  </si>
  <si>
    <t>276 095 600 008 513</t>
  </si>
  <si>
    <t>K/001442</t>
  </si>
  <si>
    <t>Andrea Bacher</t>
  </si>
  <si>
    <t>HSV Sprendlingen</t>
  </si>
  <si>
    <t>Magic Mylo BC aus der alten Noris</t>
  </si>
  <si>
    <t>VDH/ZBrH BOC16992</t>
  </si>
  <si>
    <t>VDH/ZBrH BOC19492</t>
  </si>
  <si>
    <t>276 097 209 102 362</t>
  </si>
  <si>
    <t>K/005127</t>
  </si>
  <si>
    <t>Bettina Czerch</t>
  </si>
  <si>
    <t>Farouk bleu poussiere de lune</t>
  </si>
  <si>
    <t>Beauceron</t>
  </si>
  <si>
    <t>VDH-CFH-BEXXXII/1396</t>
  </si>
  <si>
    <t>276 096 901 084 990</t>
  </si>
  <si>
    <t>K/002628</t>
  </si>
  <si>
    <t>Yvonne Knüppel</t>
  </si>
  <si>
    <t>VdH Fulda</t>
  </si>
  <si>
    <t>Angelus mei Devos</t>
  </si>
  <si>
    <t>Lagotto Romagnolo</t>
  </si>
  <si>
    <t>SPKP RG 29</t>
  </si>
  <si>
    <t>941 000 011 853 723</t>
  </si>
  <si>
    <t>K/001922</t>
  </si>
  <si>
    <t>Anne-Kathrin Weiß</t>
  </si>
  <si>
    <t>Vdh Ludwigsburg</t>
  </si>
  <si>
    <t>SWHV</t>
  </si>
  <si>
    <t>Hitch from the Cottage of Harmony</t>
  </si>
  <si>
    <t>VDH/ZBrH BOC18103</t>
  </si>
  <si>
    <t>276 093 400 339 805</t>
  </si>
  <si>
    <t>K-15/2166</t>
  </si>
  <si>
    <t>Sylvia Brügge</t>
  </si>
  <si>
    <t>Dancing Nemo of Joy's Red Rose Farm</t>
  </si>
  <si>
    <t>Australian Shepherd</t>
  </si>
  <si>
    <t>VDH/CASD 08/0146R</t>
  </si>
  <si>
    <t>276 094 180 003 559</t>
  </si>
  <si>
    <t>K/000944</t>
  </si>
  <si>
    <t>Heike Rusch</t>
  </si>
  <si>
    <t>Whisky red label from Carolyns Home</t>
  </si>
  <si>
    <t>VDH/ZBrH BOC10495</t>
  </si>
  <si>
    <t>268 000 003 838 011</t>
  </si>
  <si>
    <t>4/00230-1</t>
  </si>
  <si>
    <t>Rebecca Wiedermann</t>
  </si>
  <si>
    <t>HSV Schwanau</t>
  </si>
  <si>
    <t>DVG</t>
  </si>
  <si>
    <t>Dancer vom Schwanauer Land</t>
  </si>
  <si>
    <t>ZBrH BOC13038</t>
  </si>
  <si>
    <t>276 096 100 256 007</t>
  </si>
  <si>
    <t>Zeynep Tekin</t>
  </si>
  <si>
    <t>Skyla</t>
  </si>
  <si>
    <t>HV Erzhausen</t>
  </si>
  <si>
    <t>VDH/ZBrH BOC REG1651</t>
  </si>
  <si>
    <t>945 000 000 550 346</t>
  </si>
  <si>
    <t>K/000673</t>
  </si>
  <si>
    <t>Lea Notter</t>
  </si>
  <si>
    <t>GHSV Bönnigheim</t>
  </si>
  <si>
    <t>Filou vom aacher Schauinsland</t>
  </si>
  <si>
    <t>VDH/ZBrH BOC17411</t>
  </si>
  <si>
    <t>K-15/063</t>
  </si>
  <si>
    <t>276 098 104 684 434</t>
  </si>
  <si>
    <t>Günter Rück</t>
  </si>
  <si>
    <t>Borders Blackpearl Beryl spot in the shiny night</t>
  </si>
  <si>
    <t>VDH/ZBrH BOC13976</t>
  </si>
  <si>
    <t>276 098 102 702 555</t>
  </si>
  <si>
    <t>K/001223</t>
  </si>
  <si>
    <t>Borders Blackpearl British Joker</t>
  </si>
  <si>
    <t>VDH/ZBrH BOC13975</t>
  </si>
  <si>
    <t>276 098 102 699 379</t>
  </si>
  <si>
    <t>K/001397</t>
  </si>
  <si>
    <t>Wildsongs Know My Own Mind</t>
  </si>
  <si>
    <t>VDH/CASD 11/0409</t>
  </si>
  <si>
    <t>276 094 180 083 169</t>
  </si>
  <si>
    <t>K/002631</t>
  </si>
  <si>
    <t>Daniel Daub</t>
  </si>
  <si>
    <t>Malwlch Zyl</t>
  </si>
  <si>
    <t>HR 10477 BOC</t>
  </si>
  <si>
    <t>191 060 000 082 839</t>
  </si>
  <si>
    <t>K/004370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</si>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</sst>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/\ mmm/\ yyyy"/>
    <numFmt numFmtId="166" formatCode="dd/\ mmm/\ yyyy"/>
    <numFmt numFmtId="167" formatCode="dd/mm/yy"/>
    <numFmt numFmtId="168" formatCode="&quot;Los: &quot;0"/>
    <numFmt numFmtId="169" formatCode="dd/mm/yy;@"/>
    <numFmt numFmtId="170" formatCode="#,##0.00\ &quot;€&quot;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24"/>
      <color indexed="9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/>
      <sz val="18"/>
      <color indexed="9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9"/>
      <color theme="0"/>
      <name val="Arial"/>
      <family val="2"/>
    </font>
    <font>
      <b/>
      <u/>
      <sz val="16"/>
      <color theme="0"/>
      <name val="Arial"/>
      <family val="2"/>
    </font>
    <font>
      <b/>
      <sz val="9"/>
      <color rgb="FFFF0000"/>
      <name val="Arial"/>
      <family val="2"/>
    </font>
    <font>
      <sz val="24"/>
      <name val="Arial"/>
      <family val="2"/>
    </font>
    <font>
      <sz val="10"/>
      <name val="Arial Narrow"/>
      <family val="2"/>
    </font>
    <font>
      <sz val="10"/>
      <color theme="0"/>
      <name val="Arial"/>
      <family val="2"/>
    </font>
    <font>
      <b/>
      <sz val="4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0" borderId="0" xfId="0" applyFont="1"/>
    <xf numFmtId="0" fontId="4" fillId="0" borderId="0" xfId="0" applyFont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164" fontId="7" fillId="0" borderId="7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vertical="center" wrapText="1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locked="0"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164" fontId="4" fillId="0" borderId="16" xfId="0" applyNumberFormat="1" applyFont="1" applyBorder="1" applyAlignment="1" applyProtection="1">
      <alignment horizontal="center" vertical="center"/>
      <protection locked="0" hidden="1"/>
    </xf>
    <xf numFmtId="164" fontId="7" fillId="0" borderId="15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0" fontId="4" fillId="0" borderId="0" xfId="0" applyFont="1"/>
    <xf numFmtId="0" fontId="4" fillId="0" borderId="21" xfId="0" applyFont="1" applyBorder="1"/>
    <xf numFmtId="0" fontId="0" fillId="0" borderId="21" xfId="0" applyBorder="1"/>
    <xf numFmtId="0" fontId="1" fillId="0" borderId="21" xfId="0" applyFont="1" applyBorder="1"/>
    <xf numFmtId="0" fontId="11" fillId="0" borderId="6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14" fontId="0" fillId="0" borderId="0" xfId="0" applyNumberFormat="1" applyAlignment="1" applyProtection="1">
      <alignment horizontal="left"/>
      <protection hidden="1"/>
    </xf>
    <xf numFmtId="49" fontId="0" fillId="0" borderId="0" xfId="0" applyNumberFormat="1" applyProtection="1">
      <protection hidden="1"/>
    </xf>
    <xf numFmtId="0" fontId="0" fillId="0" borderId="24" xfId="0" applyBorder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/>
      <protection hidden="1"/>
    </xf>
    <xf numFmtId="14" fontId="2" fillId="0" borderId="6" xfId="0" applyNumberFormat="1" applyFont="1" applyBorder="1" applyAlignment="1" applyProtection="1">
      <alignment horizontal="left"/>
      <protection hidden="1"/>
    </xf>
    <xf numFmtId="49" fontId="2" fillId="0" borderId="6" xfId="0" applyNumberFormat="1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0" fillId="0" borderId="3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4" fillId="0" borderId="23" xfId="0" applyFont="1" applyBorder="1" applyAlignment="1" applyProtection="1">
      <alignment horizontal="left"/>
      <protection hidden="1"/>
    </xf>
    <xf numFmtId="169" fontId="0" fillId="0" borderId="1" xfId="0" applyNumberFormat="1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26" xfId="0" applyFont="1" applyBorder="1" applyProtection="1">
      <protection hidden="1"/>
    </xf>
    <xf numFmtId="0" fontId="0" fillId="0" borderId="23" xfId="0" applyBorder="1" applyProtection="1">
      <protection hidden="1"/>
    </xf>
    <xf numFmtId="0" fontId="11" fillId="0" borderId="2" xfId="0" applyFont="1" applyBorder="1" applyAlignment="1" applyProtection="1">
      <alignment horizontal="right" vertical="center"/>
      <protection hidden="1"/>
    </xf>
    <xf numFmtId="0" fontId="0" fillId="0" borderId="25" xfId="0" applyBorder="1" applyProtection="1"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6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1" xfId="0" applyBorder="1" applyProtection="1">
      <protection hidden="1"/>
    </xf>
    <xf numFmtId="0" fontId="13" fillId="0" borderId="25" xfId="0" applyFont="1" applyBorder="1" applyProtection="1"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/>
    <xf numFmtId="0" fontId="0" fillId="0" borderId="6" xfId="0" applyBorder="1" applyAlignment="1">
      <alignment horizontal="center"/>
    </xf>
    <xf numFmtId="2" fontId="7" fillId="0" borderId="7" xfId="0" applyNumberFormat="1" applyFont="1" applyBorder="1" applyAlignment="1" applyProtection="1">
      <alignment horizontal="center" vertical="center"/>
      <protection hidden="1"/>
    </xf>
    <xf numFmtId="2" fontId="7" fillId="0" borderId="11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4" fillId="0" borderId="13" xfId="0" applyNumberFormat="1" applyFont="1" applyBorder="1" applyAlignment="1" applyProtection="1">
      <alignment horizontal="center" vertic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locked="0" hidden="1"/>
    </xf>
    <xf numFmtId="164" fontId="4" fillId="0" borderId="10" xfId="0" applyNumberFormat="1" applyFont="1" applyBorder="1" applyAlignment="1" applyProtection="1">
      <alignment horizontal="center" vertical="center"/>
      <protection locked="0" hidden="1"/>
    </xf>
    <xf numFmtId="164" fontId="4" fillId="0" borderId="14" xfId="0" applyNumberFormat="1" applyFont="1" applyBorder="1" applyAlignment="1" applyProtection="1">
      <alignment horizontal="center" vertical="center"/>
      <protection locked="0" hidden="1"/>
    </xf>
    <xf numFmtId="164" fontId="4" fillId="0" borderId="18" xfId="0" applyNumberFormat="1" applyFont="1" applyBorder="1" applyAlignment="1" applyProtection="1">
      <alignment horizontal="center" vertical="center"/>
      <protection locked="0" hidden="1"/>
    </xf>
    <xf numFmtId="2" fontId="4" fillId="0" borderId="8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1" fontId="0" fillId="0" borderId="6" xfId="0" applyNumberForma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2" fontId="4" fillId="0" borderId="44" xfId="0" applyNumberFormat="1" applyFont="1" applyBorder="1" applyAlignment="1" applyProtection="1">
      <alignment horizontal="center" vertical="center"/>
      <protection hidden="1"/>
    </xf>
    <xf numFmtId="164" fontId="4" fillId="0" borderId="44" xfId="0" applyNumberFormat="1" applyFont="1" applyBorder="1" applyAlignment="1" applyProtection="1">
      <alignment horizontal="center" vertical="center"/>
      <protection hidden="1"/>
    </xf>
    <xf numFmtId="1" fontId="4" fillId="0" borderId="45" xfId="0" applyNumberFormat="1" applyFont="1" applyBorder="1" applyAlignment="1" applyProtection="1">
      <alignment horizontal="center" vertical="center"/>
      <protection hidden="1"/>
    </xf>
    <xf numFmtId="1" fontId="4" fillId="0" borderId="46" xfId="0" applyNumberFormat="1" applyFont="1" applyBorder="1" applyAlignment="1" applyProtection="1">
      <alignment horizontal="center" vertical="center"/>
      <protection hidden="1"/>
    </xf>
    <xf numFmtId="2" fontId="4" fillId="0" borderId="47" xfId="0" applyNumberFormat="1" applyFont="1" applyBorder="1" applyAlignment="1" applyProtection="1">
      <alignment horizontal="center" vertical="center"/>
      <protection hidden="1"/>
    </xf>
    <xf numFmtId="164" fontId="4" fillId="0" borderId="47" xfId="0" applyNumberFormat="1" applyFont="1" applyBorder="1" applyAlignment="1" applyProtection="1">
      <alignment horizontal="center" vertical="center"/>
      <protection hidden="1"/>
    </xf>
    <xf numFmtId="1" fontId="4" fillId="0" borderId="48" xfId="0" applyNumberFormat="1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31" fillId="0" borderId="50" xfId="0" applyFont="1" applyBorder="1" applyAlignment="1" applyProtection="1">
      <alignment vertical="center" wrapText="1"/>
      <protection hidden="1"/>
    </xf>
    <xf numFmtId="0" fontId="31" fillId="0" borderId="11" xfId="0" applyFont="1" applyBorder="1" applyAlignment="1" applyProtection="1">
      <alignment vertical="center" wrapText="1"/>
      <protection hidden="1"/>
    </xf>
    <xf numFmtId="0" fontId="31" fillId="0" borderId="53" xfId="0" applyFont="1" applyBorder="1" applyAlignment="1" applyProtection="1">
      <alignment vertical="center" wrapText="1"/>
      <protection hidden="1"/>
    </xf>
    <xf numFmtId="169" fontId="0" fillId="0" borderId="6" xfId="0" applyNumberFormat="1" applyBorder="1" applyAlignment="1" applyProtection="1">
      <alignment horizontal="left"/>
      <protection locked="0"/>
    </xf>
    <xf numFmtId="164" fontId="4" fillId="0" borderId="6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center"/>
    </xf>
    <xf numFmtId="0" fontId="1" fillId="0" borderId="0" xfId="0" applyFont="1" applyAlignment="1" applyProtection="1">
      <protection hidden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9" xfId="0" applyFont="1" applyBorder="1"/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protection hidden="1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31" fillId="0" borderId="58" xfId="0" applyFont="1" applyBorder="1" applyAlignment="1" applyProtection="1">
      <alignment vertical="center" wrapText="1"/>
      <protection hidden="1"/>
    </xf>
    <xf numFmtId="2" fontId="4" fillId="0" borderId="59" xfId="0" applyNumberFormat="1" applyFont="1" applyBorder="1" applyAlignment="1" applyProtection="1">
      <alignment horizontal="center" vertical="center"/>
      <protection hidden="1"/>
    </xf>
    <xf numFmtId="164" fontId="4" fillId="0" borderId="59" xfId="0" applyNumberFormat="1" applyFont="1" applyBorder="1" applyAlignment="1" applyProtection="1">
      <alignment horizontal="center" vertical="center"/>
      <protection hidden="1"/>
    </xf>
    <xf numFmtId="1" fontId="4" fillId="0" borderId="60" xfId="0" applyNumberFormat="1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protection hidden="1"/>
    </xf>
    <xf numFmtId="0" fontId="4" fillId="0" borderId="62" xfId="0" applyFont="1" applyBorder="1" applyAlignment="1" applyProtection="1">
      <protection hidden="1"/>
    </xf>
    <xf numFmtId="0" fontId="2" fillId="0" borderId="62" xfId="0" applyFont="1" applyBorder="1" applyAlignment="1" applyProtection="1">
      <alignment horizont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37" fillId="0" borderId="49" xfId="0" applyFont="1" applyBorder="1" applyAlignment="1" applyProtection="1">
      <alignment horizontal="center" vertical="center"/>
      <protection hidden="1"/>
    </xf>
    <xf numFmtId="0" fontId="37" fillId="0" borderId="51" xfId="0" applyFont="1" applyBorder="1" applyAlignment="1" applyProtection="1">
      <alignment horizontal="center" vertical="center"/>
      <protection hidden="1"/>
    </xf>
    <xf numFmtId="0" fontId="37" fillId="0" borderId="52" xfId="0" applyFont="1" applyBorder="1" applyAlignment="1" applyProtection="1">
      <alignment horizontal="center" vertical="center"/>
      <protection hidden="1"/>
    </xf>
    <xf numFmtId="0" fontId="37" fillId="0" borderId="57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17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4" borderId="5" xfId="0" applyFill="1" applyBorder="1"/>
    <xf numFmtId="0" fontId="14" fillId="4" borderId="5" xfId="0" applyFont="1" applyFill="1" applyBorder="1"/>
    <xf numFmtId="0" fontId="4" fillId="4" borderId="5" xfId="0" applyFont="1" applyFill="1" applyBorder="1"/>
    <xf numFmtId="0" fontId="15" fillId="4" borderId="5" xfId="0" applyFont="1" applyFill="1" applyBorder="1"/>
    <xf numFmtId="0" fontId="32" fillId="4" borderId="5" xfId="0" applyFont="1" applyFill="1" applyBorder="1"/>
    <xf numFmtId="0" fontId="25" fillId="4" borderId="5" xfId="0" applyFont="1" applyFill="1" applyBorder="1"/>
    <xf numFmtId="0" fontId="4" fillId="4" borderId="4" xfId="0" applyFont="1" applyFill="1" applyBorder="1"/>
    <xf numFmtId="0" fontId="1" fillId="4" borderId="5" xfId="0" applyFont="1" applyFill="1" applyBorder="1" applyAlignment="1">
      <alignment vertical="top" wrapText="1"/>
    </xf>
    <xf numFmtId="0" fontId="38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9" xfId="0" quotePrefix="1" applyFont="1" applyBorder="1" applyAlignment="1" applyProtection="1">
      <alignment horizontal="center"/>
      <protection hidden="1"/>
    </xf>
    <xf numFmtId="170" fontId="1" fillId="0" borderId="6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" fillId="0" borderId="2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vertical="center" wrapText="1" shrinkToFit="1"/>
      <protection hidden="1"/>
    </xf>
    <xf numFmtId="0" fontId="5" fillId="0" borderId="2" xfId="0" applyFont="1" applyBorder="1" applyAlignment="1" applyProtection="1">
      <alignment vertical="center" wrapText="1" shrinkToFit="1"/>
      <protection hidden="1"/>
    </xf>
    <xf numFmtId="0" fontId="0" fillId="0" borderId="3" xfId="0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Border="1" applyAlignment="1" applyProtection="1">
      <alignment horizontal="left"/>
      <protection locked="0"/>
    </xf>
    <xf numFmtId="2" fontId="4" fillId="0" borderId="27" xfId="0" applyNumberFormat="1" applyFont="1" applyBorder="1" applyAlignment="1" applyProtection="1">
      <alignment horizontal="left"/>
      <protection locked="0"/>
    </xf>
    <xf numFmtId="14" fontId="7" fillId="0" borderId="6" xfId="0" applyNumberFormat="1" applyFont="1" applyBorder="1" applyAlignment="1" applyProtection="1">
      <alignment horizontal="right" vertical="center" shrinkToFit="1"/>
      <protection hidden="1"/>
    </xf>
    <xf numFmtId="165" fontId="7" fillId="0" borderId="25" xfId="0" applyNumberFormat="1" applyFont="1" applyBorder="1" applyAlignment="1" applyProtection="1">
      <protection hidden="1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0" fillId="4" borderId="22" xfId="0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2" fontId="4" fillId="0" borderId="39" xfId="0" applyNumberFormat="1" applyFont="1" applyBorder="1" applyAlignment="1" applyProtection="1">
      <alignment horizontal="center" vertical="center"/>
      <protection locked="0"/>
    </xf>
    <xf numFmtId="2" fontId="4" fillId="0" borderId="34" xfId="0" applyNumberFormat="1" applyFont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38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/>
    <xf numFmtId="0" fontId="0" fillId="0" borderId="22" xfId="0" applyFill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 vertical="center"/>
      <protection locked="0" hidden="1"/>
    </xf>
    <xf numFmtId="164" fontId="1" fillId="0" borderId="10" xfId="0" applyNumberFormat="1" applyFont="1" applyBorder="1" applyAlignment="1" applyProtection="1">
      <alignment horizontal="center" vertical="center"/>
      <protection locked="0"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164" fontId="1" fillId="0" borderId="16" xfId="0" applyNumberFormat="1" applyFont="1" applyBorder="1" applyAlignment="1" applyProtection="1">
      <alignment horizontal="center" vertical="center"/>
      <protection locked="0" hidden="1"/>
    </xf>
    <xf numFmtId="164" fontId="1" fillId="0" borderId="18" xfId="0" applyNumberFormat="1" applyFont="1" applyBorder="1" applyAlignment="1" applyProtection="1">
      <alignment horizontal="center" vertical="center"/>
      <protection locked="0" hidden="1"/>
    </xf>
    <xf numFmtId="164" fontId="1" fillId="0" borderId="14" xfId="0" applyNumberFormat="1" applyFont="1" applyBorder="1" applyAlignment="1" applyProtection="1">
      <alignment horizontal="center" vertical="center"/>
      <protection locked="0"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18" xfId="0" applyNumberFormat="1" applyFont="1" applyBorder="1" applyAlignment="1" applyProtection="1">
      <alignment horizontal="center" vertical="center"/>
      <protection hidden="1"/>
    </xf>
    <xf numFmtId="0" fontId="40" fillId="0" borderId="56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1" fontId="4" fillId="0" borderId="44" xfId="0" applyNumberFormat="1" applyFont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2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9" fontId="0" fillId="0" borderId="20" xfId="0" applyNumberFormat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169" fontId="0" fillId="0" borderId="0" xfId="0" applyNumberFormat="1" applyBorder="1" applyAlignment="1" applyProtection="1">
      <alignment horizontal="left"/>
      <protection locked="0"/>
    </xf>
    <xf numFmtId="169" fontId="0" fillId="0" borderId="21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9" fillId="0" borderId="23" xfId="0" applyFont="1" applyBorder="1" applyProtection="1">
      <protection hidden="1"/>
    </xf>
    <xf numFmtId="0" fontId="0" fillId="0" borderId="2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left"/>
    </xf>
    <xf numFmtId="0" fontId="9" fillId="0" borderId="26" xfId="0" applyFont="1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49" fontId="4" fillId="0" borderId="2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26" xfId="0" applyFont="1" applyBorder="1" applyAlignment="1" applyProtection="1">
      <protection hidden="1"/>
    </xf>
    <xf numFmtId="0" fontId="4" fillId="0" borderId="24" xfId="0" applyFont="1" applyBorder="1" applyAlignment="1" applyProtection="1">
      <protection hidden="1"/>
    </xf>
    <xf numFmtId="167" fontId="20" fillId="0" borderId="25" xfId="0" applyNumberFormat="1" applyFont="1" applyBorder="1" applyAlignment="1" applyProtection="1">
      <alignment horizontal="center" vertical="center"/>
      <protection hidden="1"/>
    </xf>
    <xf numFmtId="167" fontId="20" fillId="0" borderId="19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21" xfId="0" applyFont="1" applyBorder="1" applyAlignment="1" applyProtection="1">
      <alignment vertical="center"/>
      <protection hidden="1"/>
    </xf>
    <xf numFmtId="0" fontId="20" fillId="0" borderId="25" xfId="0" applyFont="1" applyBorder="1" applyAlignment="1" applyProtection="1">
      <alignment vertical="center"/>
      <protection hidden="1"/>
    </xf>
    <xf numFmtId="0" fontId="20" fillId="0" borderId="2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25" xfId="0" applyFont="1" applyBorder="1" applyAlignment="1" applyProtection="1">
      <alignment vertical="center" wrapText="1" shrinkToFit="1"/>
      <protection hidden="1"/>
    </xf>
    <xf numFmtId="0" fontId="5" fillId="0" borderId="2" xfId="0" applyFont="1" applyBorder="1" applyAlignment="1" applyProtection="1">
      <alignment vertical="center" wrapText="1" shrinkToFit="1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19" xfId="0" applyNumberFormat="1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 shrinkToFit="1"/>
      <protection hidden="1"/>
    </xf>
    <xf numFmtId="0" fontId="23" fillId="0" borderId="27" xfId="0" applyFont="1" applyBorder="1" applyAlignment="1" applyProtection="1">
      <alignment horizontal="center" vertical="center" shrinkToFit="1"/>
      <protection hidden="1"/>
    </xf>
    <xf numFmtId="0" fontId="23" fillId="0" borderId="22" xfId="0" applyFont="1" applyBorder="1" applyAlignment="1" applyProtection="1">
      <alignment horizontal="center" vertical="center" shrinkToFit="1"/>
      <protection hidden="1"/>
    </xf>
    <xf numFmtId="0" fontId="23" fillId="0" borderId="1" xfId="0" applyFont="1" applyBorder="1" applyAlignment="1" applyProtection="1">
      <alignment horizontal="center" vertical="center" shrinkToFit="1"/>
      <protection hidden="1"/>
    </xf>
    <xf numFmtId="166" fontId="2" fillId="0" borderId="0" xfId="0" applyNumberFormat="1" applyFont="1" applyBorder="1" applyAlignment="1" applyProtection="1">
      <alignment horizontal="left" shrinkToFit="1"/>
      <protection hidden="1"/>
    </xf>
    <xf numFmtId="166" fontId="2" fillId="0" borderId="21" xfId="0" applyNumberFormat="1" applyFont="1" applyBorder="1" applyAlignment="1" applyProtection="1">
      <alignment horizontal="left" shrinkToFi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8" fontId="5" fillId="0" borderId="6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29" fillId="0" borderId="2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169" fontId="2" fillId="0" borderId="22" xfId="0" applyNumberFormat="1" applyFont="1" applyBorder="1" applyAlignment="1" applyProtection="1">
      <alignment horizontal="left"/>
      <protection hidden="1"/>
    </xf>
    <xf numFmtId="169" fontId="2" fillId="0" borderId="23" xfId="0" applyNumberFormat="1" applyFont="1" applyBorder="1" applyAlignment="1" applyProtection="1">
      <alignment horizontal="left"/>
      <protection hidden="1"/>
    </xf>
    <xf numFmtId="169" fontId="2" fillId="0" borderId="1" xfId="0" applyNumberFormat="1" applyFont="1" applyBorder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center" vertical="center"/>
      <protection locked="0" hidden="1"/>
    </xf>
    <xf numFmtId="0" fontId="12" fillId="0" borderId="27" xfId="0" applyFont="1" applyBorder="1" applyAlignment="1" applyProtection="1">
      <alignment horizontal="center" vertical="center"/>
      <protection locked="0" hidden="1"/>
    </xf>
    <xf numFmtId="0" fontId="12" fillId="0" borderId="20" xfId="0" applyFont="1" applyBorder="1" applyAlignment="1" applyProtection="1">
      <alignment horizontal="center" vertical="center"/>
      <protection locked="0" hidden="1"/>
    </xf>
    <xf numFmtId="0" fontId="12" fillId="0" borderId="21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shrinkToFit="1"/>
      <protection hidden="1"/>
    </xf>
    <xf numFmtId="0" fontId="4" fillId="0" borderId="21" xfId="0" applyFont="1" applyBorder="1" applyAlignment="1" applyProtection="1">
      <alignment shrinkToFit="1"/>
      <protection hidden="1"/>
    </xf>
    <xf numFmtId="0" fontId="2" fillId="0" borderId="23" xfId="0" applyFont="1" applyBorder="1" applyAlignment="1" applyProtection="1">
      <alignment shrinkToFit="1"/>
      <protection hidden="1"/>
    </xf>
    <xf numFmtId="0" fontId="2" fillId="0" borderId="1" xfId="0" applyFont="1" applyBorder="1" applyAlignment="1" applyProtection="1">
      <alignment shrinkToFit="1"/>
      <protection hidden="1"/>
    </xf>
    <xf numFmtId="0" fontId="4" fillId="0" borderId="24" xfId="0" applyFont="1" applyBorder="1" applyAlignment="1" applyProtection="1">
      <alignment shrinkToFit="1"/>
      <protection hidden="1"/>
    </xf>
    <xf numFmtId="0" fontId="4" fillId="0" borderId="27" xfId="0" applyFont="1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2" fillId="0" borderId="21" xfId="0" applyFont="1" applyBorder="1" applyAlignment="1" applyProtection="1">
      <alignment shrinkToFi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/>
      <protection hidden="1"/>
    </xf>
    <xf numFmtId="0" fontId="9" fillId="0" borderId="24" xfId="0" applyFont="1" applyFill="1" applyBorder="1" applyAlignment="1" applyProtection="1">
      <alignment horizontal="center"/>
      <protection hidden="1"/>
    </xf>
    <xf numFmtId="0" fontId="9" fillId="0" borderId="27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/>
      <protection hidden="1"/>
    </xf>
    <xf numFmtId="0" fontId="18" fillId="0" borderId="23" xfId="0" applyFont="1" applyFill="1" applyBorder="1" applyAlignment="1" applyProtection="1">
      <alignment horizontal="center"/>
      <protection hidden="1"/>
    </xf>
    <xf numFmtId="0" fontId="18" fillId="0" borderId="1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 shrinkToFi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protection hidden="1"/>
    </xf>
    <xf numFmtId="0" fontId="28" fillId="0" borderId="23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21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horizontal="right" vertical="center"/>
      <protection hidden="1"/>
    </xf>
    <xf numFmtId="165" fontId="7" fillId="0" borderId="2" xfId="0" applyNumberFormat="1" applyFont="1" applyBorder="1" applyAlignment="1" applyProtection="1">
      <alignment horizontal="right"/>
      <protection hidden="1"/>
    </xf>
    <xf numFmtId="165" fontId="7" fillId="0" borderId="19" xfId="0" applyNumberFormat="1" applyFont="1" applyBorder="1" applyAlignment="1" applyProtection="1">
      <alignment horizontal="right"/>
      <protection hidden="1"/>
    </xf>
    <xf numFmtId="0" fontId="28" fillId="0" borderId="23" xfId="0" applyFont="1" applyBorder="1" applyAlignment="1" applyProtection="1">
      <alignment vertical="center" shrinkToFit="1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right" vertical="center"/>
      <protection hidden="1"/>
    </xf>
    <xf numFmtId="0" fontId="7" fillId="0" borderId="6" xfId="0" applyFont="1" applyBorder="1" applyAlignment="1" applyProtection="1">
      <protection hidden="1"/>
    </xf>
    <xf numFmtId="0" fontId="11" fillId="0" borderId="23" xfId="0" applyFont="1" applyBorder="1" applyAlignment="1" applyProtection="1">
      <alignment horizontal="left" vertical="center" shrinkToFit="1"/>
      <protection hidden="1"/>
    </xf>
    <xf numFmtId="165" fontId="7" fillId="0" borderId="2" xfId="0" applyNumberFormat="1" applyFont="1" applyBorder="1" applyAlignment="1" applyProtection="1">
      <alignment horizontal="center"/>
      <protection hidden="1"/>
    </xf>
    <xf numFmtId="165" fontId="7" fillId="0" borderId="19" xfId="0" applyNumberFormat="1" applyFont="1" applyBorder="1" applyAlignment="1" applyProtection="1">
      <alignment horizontal="center"/>
      <protection hidden="1"/>
    </xf>
    <xf numFmtId="0" fontId="1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3" fillId="5" borderId="6" xfId="0" applyFont="1" applyFill="1" applyBorder="1" applyAlignment="1">
      <alignment horizontal="center"/>
    </xf>
  </cellXfs>
  <cellStyles count="1">
    <cellStyle name="Standard" xfId="0" builtinId="0"/>
  </cellStyles>
  <dxfs count="19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9</xdr:row>
      <xdr:rowOff>38100</xdr:rowOff>
    </xdr:from>
    <xdr:to>
      <xdr:col>15</xdr:col>
      <xdr:colOff>647700</xdr:colOff>
      <xdr:row>9</xdr:row>
      <xdr:rowOff>219075</xdr:rowOff>
    </xdr:to>
    <xdr:sp macro="[0]!SortDatenBeginner.SortDatenBeginner" textlink="">
      <xdr:nvSpPr>
        <xdr:cNvPr id="2049" name="Rectangle 1"/>
        <xdr:cNvSpPr>
          <a:spLocks noChangeArrowheads="1"/>
        </xdr:cNvSpPr>
      </xdr:nvSpPr>
      <xdr:spPr bwMode="auto">
        <a:xfrm>
          <a:off x="13095817" y="1879600"/>
          <a:ext cx="590550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SORT</a:t>
          </a:r>
          <a:endParaRPr lang="de-DE"/>
        </a:p>
      </xdr:txBody>
    </xdr:sp>
    <xdr:clientData/>
  </xdr:twoCellAnchor>
  <xdr:twoCellAnchor>
    <xdr:from>
      <xdr:col>15</xdr:col>
      <xdr:colOff>57150</xdr:colOff>
      <xdr:row>69</xdr:row>
      <xdr:rowOff>38100</xdr:rowOff>
    </xdr:from>
    <xdr:to>
      <xdr:col>15</xdr:col>
      <xdr:colOff>647700</xdr:colOff>
      <xdr:row>69</xdr:row>
      <xdr:rowOff>219075</xdr:rowOff>
    </xdr:to>
    <xdr:sp macro="[0]!SortDatenKlasse3.SortDatenKlasse3" textlink="">
      <xdr:nvSpPr>
        <xdr:cNvPr id="2169" name="Rectangle 6"/>
        <xdr:cNvSpPr>
          <a:spLocks noChangeArrowheads="1"/>
        </xdr:cNvSpPr>
      </xdr:nvSpPr>
      <xdr:spPr bwMode="auto">
        <a:xfrm>
          <a:off x="13058775" y="11906250"/>
          <a:ext cx="590550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SORT</a:t>
          </a:r>
          <a:endParaRPr lang="de-DE"/>
        </a:p>
      </xdr:txBody>
    </xdr:sp>
    <xdr:clientData/>
  </xdr:twoCellAnchor>
  <xdr:twoCellAnchor>
    <xdr:from>
      <xdr:col>15</xdr:col>
      <xdr:colOff>38100</xdr:colOff>
      <xdr:row>49</xdr:row>
      <xdr:rowOff>38100</xdr:rowOff>
    </xdr:from>
    <xdr:to>
      <xdr:col>15</xdr:col>
      <xdr:colOff>628650</xdr:colOff>
      <xdr:row>49</xdr:row>
      <xdr:rowOff>219075</xdr:rowOff>
    </xdr:to>
    <xdr:sp macro="[0]!SortDatenKlasse2.SortDatenKlasse2" textlink="">
      <xdr:nvSpPr>
        <xdr:cNvPr id="2055" name="Rectangle 7"/>
        <xdr:cNvSpPr>
          <a:spLocks noChangeArrowheads="1"/>
        </xdr:cNvSpPr>
      </xdr:nvSpPr>
      <xdr:spPr bwMode="auto">
        <a:xfrm>
          <a:off x="13039725" y="8572500"/>
          <a:ext cx="590550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SORT</a:t>
          </a:r>
          <a:endParaRPr lang="de-DE"/>
        </a:p>
      </xdr:txBody>
    </xdr:sp>
    <xdr:clientData/>
  </xdr:twoCellAnchor>
  <xdr:twoCellAnchor>
    <xdr:from>
      <xdr:col>15</xdr:col>
      <xdr:colOff>57150</xdr:colOff>
      <xdr:row>29</xdr:row>
      <xdr:rowOff>38100</xdr:rowOff>
    </xdr:from>
    <xdr:to>
      <xdr:col>15</xdr:col>
      <xdr:colOff>647700</xdr:colOff>
      <xdr:row>29</xdr:row>
      <xdr:rowOff>219075</xdr:rowOff>
    </xdr:to>
    <xdr:sp macro="[0]!SortDatenKlasse1.SortDatenKlasse1" textlink="">
      <xdr:nvSpPr>
        <xdr:cNvPr id="2056" name="Rectangle 8"/>
        <xdr:cNvSpPr>
          <a:spLocks noChangeArrowheads="1"/>
        </xdr:cNvSpPr>
      </xdr:nvSpPr>
      <xdr:spPr bwMode="auto">
        <a:xfrm>
          <a:off x="13058775" y="5238750"/>
          <a:ext cx="590550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SORT</a:t>
          </a:r>
          <a:endParaRPr lang="de-DE"/>
        </a:p>
      </xdr:txBody>
    </xdr:sp>
    <xdr:clientData/>
  </xdr:twoCellAnchor>
  <xdr:twoCellAnchor>
    <xdr:from>
      <xdr:col>16</xdr:col>
      <xdr:colOff>133350</xdr:colOff>
      <xdr:row>0</xdr:row>
      <xdr:rowOff>104775</xdr:rowOff>
    </xdr:from>
    <xdr:to>
      <xdr:col>17</xdr:col>
      <xdr:colOff>361950</xdr:colOff>
      <xdr:row>1</xdr:row>
      <xdr:rowOff>133350</xdr:rowOff>
    </xdr:to>
    <xdr:sp macro="[0]!DeleteTest.DeleteTest" textlink="">
      <xdr:nvSpPr>
        <xdr:cNvPr id="2384" name="Rectangle 1"/>
        <xdr:cNvSpPr>
          <a:spLocks noChangeArrowheads="1"/>
        </xdr:cNvSpPr>
      </xdr:nvSpPr>
      <xdr:spPr bwMode="auto">
        <a:xfrm>
          <a:off x="13811250" y="104775"/>
          <a:ext cx="1438275" cy="4095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Teilnehmerdaten löschen!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269413</xdr:colOff>
      <xdr:row>0</xdr:row>
      <xdr:rowOff>16950</xdr:rowOff>
    </xdr:from>
    <xdr:to>
      <xdr:col>25</xdr:col>
      <xdr:colOff>421640</xdr:colOff>
      <xdr:row>1</xdr:row>
      <xdr:rowOff>68808</xdr:rowOff>
    </xdr:to>
    <xdr:sp macro="[0]!SortListeGesamt.SortListeGesamt" textlink="">
      <xdr:nvSpPr>
        <xdr:cNvPr id="1025" name="Text Box 1"/>
        <xdr:cNvSpPr txBox="1">
          <a:spLocks noChangeArrowheads="1"/>
        </xdr:cNvSpPr>
      </xdr:nvSpPr>
      <xdr:spPr bwMode="auto">
        <a:xfrm>
          <a:off x="13614996" y="16950"/>
          <a:ext cx="1083561" cy="485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Gesamt)</a:t>
          </a:r>
        </a:p>
      </xdr:txBody>
    </xdr:sp>
    <xdr:clientData/>
  </xdr:twoCellAnchor>
  <xdr:twoCellAnchor>
    <xdr:from>
      <xdr:col>26</xdr:col>
      <xdr:colOff>3400</xdr:colOff>
      <xdr:row>0</xdr:row>
      <xdr:rowOff>16950</xdr:rowOff>
    </xdr:from>
    <xdr:to>
      <xdr:col>28</xdr:col>
      <xdr:colOff>158518</xdr:colOff>
      <xdr:row>1</xdr:row>
      <xdr:rowOff>68808</xdr:rowOff>
    </xdr:to>
    <xdr:sp macro="[0]!SortListePlatz.SortListePlatz" textlink="">
      <xdr:nvSpPr>
        <xdr:cNvPr id="3" name="Text Box 1"/>
        <xdr:cNvSpPr txBox="1">
          <a:spLocks noChangeArrowheads="1"/>
        </xdr:cNvSpPr>
      </xdr:nvSpPr>
      <xdr:spPr bwMode="auto">
        <a:xfrm>
          <a:off x="14745983" y="16950"/>
          <a:ext cx="1086452" cy="485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Platz)</a:t>
          </a:r>
        </a:p>
      </xdr:txBody>
    </xdr:sp>
    <xdr:clientData/>
  </xdr:twoCellAnchor>
  <xdr:twoCellAnchor>
    <xdr:from>
      <xdr:col>21</xdr:col>
      <xdr:colOff>62421</xdr:colOff>
      <xdr:row>0</xdr:row>
      <xdr:rowOff>20136</xdr:rowOff>
    </xdr:from>
    <xdr:to>
      <xdr:col>23</xdr:col>
      <xdr:colOff>217540</xdr:colOff>
      <xdr:row>1</xdr:row>
      <xdr:rowOff>74640</xdr:rowOff>
    </xdr:to>
    <xdr:sp macro="[0]!SortListeLos.SortListeLos" textlink="">
      <xdr:nvSpPr>
        <xdr:cNvPr id="4" name="Text Box 1"/>
        <xdr:cNvSpPr txBox="1">
          <a:spLocks noChangeArrowheads="1"/>
        </xdr:cNvSpPr>
      </xdr:nvSpPr>
      <xdr:spPr bwMode="auto">
        <a:xfrm>
          <a:off x="12476671" y="20136"/>
          <a:ext cx="1086452" cy="48842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Los)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269413</xdr:colOff>
      <xdr:row>0</xdr:row>
      <xdr:rowOff>16950</xdr:rowOff>
    </xdr:from>
    <xdr:to>
      <xdr:col>25</xdr:col>
      <xdr:colOff>421640</xdr:colOff>
      <xdr:row>1</xdr:row>
      <xdr:rowOff>68808</xdr:rowOff>
    </xdr:to>
    <xdr:sp macro="[0]!SortListeGesamt.SortListeGesamt" textlink="">
      <xdr:nvSpPr>
        <xdr:cNvPr id="2" name="Text Box 1"/>
        <xdr:cNvSpPr txBox="1">
          <a:spLocks noChangeArrowheads="1"/>
        </xdr:cNvSpPr>
      </xdr:nvSpPr>
      <xdr:spPr bwMode="auto">
        <a:xfrm>
          <a:off x="13613938" y="16950"/>
          <a:ext cx="1085677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Gesamt)</a:t>
          </a:r>
        </a:p>
      </xdr:txBody>
    </xdr:sp>
    <xdr:clientData/>
  </xdr:twoCellAnchor>
  <xdr:twoCellAnchor>
    <xdr:from>
      <xdr:col>26</xdr:col>
      <xdr:colOff>3400</xdr:colOff>
      <xdr:row>0</xdr:row>
      <xdr:rowOff>16950</xdr:rowOff>
    </xdr:from>
    <xdr:to>
      <xdr:col>28</xdr:col>
      <xdr:colOff>158518</xdr:colOff>
      <xdr:row>1</xdr:row>
      <xdr:rowOff>68808</xdr:rowOff>
    </xdr:to>
    <xdr:sp macro="[0]!SortListePlatz.SortListePlatz" textlink="">
      <xdr:nvSpPr>
        <xdr:cNvPr id="3" name="Text Box 1"/>
        <xdr:cNvSpPr txBox="1">
          <a:spLocks noChangeArrowheads="1"/>
        </xdr:cNvSpPr>
      </xdr:nvSpPr>
      <xdr:spPr bwMode="auto">
        <a:xfrm>
          <a:off x="14748100" y="16950"/>
          <a:ext cx="1088568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Platz)</a:t>
          </a:r>
        </a:p>
      </xdr:txBody>
    </xdr:sp>
    <xdr:clientData/>
  </xdr:twoCellAnchor>
  <xdr:twoCellAnchor>
    <xdr:from>
      <xdr:col>21</xdr:col>
      <xdr:colOff>62421</xdr:colOff>
      <xdr:row>0</xdr:row>
      <xdr:rowOff>20136</xdr:rowOff>
    </xdr:from>
    <xdr:to>
      <xdr:col>23</xdr:col>
      <xdr:colOff>217540</xdr:colOff>
      <xdr:row>1</xdr:row>
      <xdr:rowOff>74640</xdr:rowOff>
    </xdr:to>
    <xdr:sp macro="[0]!SortListeLos.SortListeLos" textlink="">
      <xdr:nvSpPr>
        <xdr:cNvPr id="4" name="Text Box 1"/>
        <xdr:cNvSpPr txBox="1">
          <a:spLocks noChangeArrowheads="1"/>
        </xdr:cNvSpPr>
      </xdr:nvSpPr>
      <xdr:spPr bwMode="auto">
        <a:xfrm>
          <a:off x="12473496" y="20136"/>
          <a:ext cx="1088569" cy="48312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Los)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269413</xdr:colOff>
      <xdr:row>0</xdr:row>
      <xdr:rowOff>16950</xdr:rowOff>
    </xdr:from>
    <xdr:to>
      <xdr:col>25</xdr:col>
      <xdr:colOff>421640</xdr:colOff>
      <xdr:row>1</xdr:row>
      <xdr:rowOff>68808</xdr:rowOff>
    </xdr:to>
    <xdr:sp macro="[0]!SortListeGesamt.SortListeGesamt" textlink="">
      <xdr:nvSpPr>
        <xdr:cNvPr id="2" name="Text Box 1"/>
        <xdr:cNvSpPr txBox="1">
          <a:spLocks noChangeArrowheads="1"/>
        </xdr:cNvSpPr>
      </xdr:nvSpPr>
      <xdr:spPr bwMode="auto">
        <a:xfrm>
          <a:off x="13613938" y="16950"/>
          <a:ext cx="1085677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Gesamt)</a:t>
          </a:r>
        </a:p>
      </xdr:txBody>
    </xdr:sp>
    <xdr:clientData/>
  </xdr:twoCellAnchor>
  <xdr:twoCellAnchor>
    <xdr:from>
      <xdr:col>26</xdr:col>
      <xdr:colOff>3400</xdr:colOff>
      <xdr:row>0</xdr:row>
      <xdr:rowOff>16950</xdr:rowOff>
    </xdr:from>
    <xdr:to>
      <xdr:col>28</xdr:col>
      <xdr:colOff>158518</xdr:colOff>
      <xdr:row>1</xdr:row>
      <xdr:rowOff>68808</xdr:rowOff>
    </xdr:to>
    <xdr:sp macro="[0]!SortListePlatz.SortListePlatz" textlink="">
      <xdr:nvSpPr>
        <xdr:cNvPr id="3" name="Text Box 1"/>
        <xdr:cNvSpPr txBox="1">
          <a:spLocks noChangeArrowheads="1"/>
        </xdr:cNvSpPr>
      </xdr:nvSpPr>
      <xdr:spPr bwMode="auto">
        <a:xfrm>
          <a:off x="14748100" y="16950"/>
          <a:ext cx="1088568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Platz)</a:t>
          </a:r>
        </a:p>
      </xdr:txBody>
    </xdr:sp>
    <xdr:clientData/>
  </xdr:twoCellAnchor>
  <xdr:twoCellAnchor>
    <xdr:from>
      <xdr:col>21</xdr:col>
      <xdr:colOff>62421</xdr:colOff>
      <xdr:row>0</xdr:row>
      <xdr:rowOff>20136</xdr:rowOff>
    </xdr:from>
    <xdr:to>
      <xdr:col>23</xdr:col>
      <xdr:colOff>217540</xdr:colOff>
      <xdr:row>1</xdr:row>
      <xdr:rowOff>74640</xdr:rowOff>
    </xdr:to>
    <xdr:sp macro="[0]!SortListeLos.SortListeLos" textlink="">
      <xdr:nvSpPr>
        <xdr:cNvPr id="4" name="Text Box 1"/>
        <xdr:cNvSpPr txBox="1">
          <a:spLocks noChangeArrowheads="1"/>
        </xdr:cNvSpPr>
      </xdr:nvSpPr>
      <xdr:spPr bwMode="auto">
        <a:xfrm>
          <a:off x="12473496" y="20136"/>
          <a:ext cx="1088569" cy="48312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Los)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269413</xdr:colOff>
      <xdr:row>0</xdr:row>
      <xdr:rowOff>16950</xdr:rowOff>
    </xdr:from>
    <xdr:to>
      <xdr:col>25</xdr:col>
      <xdr:colOff>421640</xdr:colOff>
      <xdr:row>1</xdr:row>
      <xdr:rowOff>68808</xdr:rowOff>
    </xdr:to>
    <xdr:sp macro="[0]!SortListeK3Gesamt.SortListeK3Gesamt" textlink="">
      <xdr:nvSpPr>
        <xdr:cNvPr id="2" name="Text Box 1"/>
        <xdr:cNvSpPr txBox="1">
          <a:spLocks noChangeArrowheads="1"/>
        </xdr:cNvSpPr>
      </xdr:nvSpPr>
      <xdr:spPr bwMode="auto">
        <a:xfrm>
          <a:off x="13613938" y="16950"/>
          <a:ext cx="1085677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Gesamt)</a:t>
          </a:r>
        </a:p>
      </xdr:txBody>
    </xdr:sp>
    <xdr:clientData/>
  </xdr:twoCellAnchor>
  <xdr:twoCellAnchor>
    <xdr:from>
      <xdr:col>26</xdr:col>
      <xdr:colOff>3400</xdr:colOff>
      <xdr:row>0</xdr:row>
      <xdr:rowOff>16950</xdr:rowOff>
    </xdr:from>
    <xdr:to>
      <xdr:col>28</xdr:col>
      <xdr:colOff>158518</xdr:colOff>
      <xdr:row>1</xdr:row>
      <xdr:rowOff>68808</xdr:rowOff>
    </xdr:to>
    <xdr:sp macro="[0]!SortListeK3Platz.SortListeK3Platz" textlink="">
      <xdr:nvSpPr>
        <xdr:cNvPr id="3" name="Text Box 1"/>
        <xdr:cNvSpPr txBox="1">
          <a:spLocks noChangeArrowheads="1"/>
        </xdr:cNvSpPr>
      </xdr:nvSpPr>
      <xdr:spPr bwMode="auto">
        <a:xfrm>
          <a:off x="14748100" y="16950"/>
          <a:ext cx="1088568" cy="48048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Platz)</a:t>
          </a:r>
        </a:p>
      </xdr:txBody>
    </xdr:sp>
    <xdr:clientData/>
  </xdr:twoCellAnchor>
  <xdr:twoCellAnchor>
    <xdr:from>
      <xdr:col>21</xdr:col>
      <xdr:colOff>62421</xdr:colOff>
      <xdr:row>0</xdr:row>
      <xdr:rowOff>20136</xdr:rowOff>
    </xdr:from>
    <xdr:to>
      <xdr:col>23</xdr:col>
      <xdr:colOff>217540</xdr:colOff>
      <xdr:row>1</xdr:row>
      <xdr:rowOff>74640</xdr:rowOff>
    </xdr:to>
    <xdr:sp macro="[0]!SortListeK3Los.SortListeK3Los" textlink="">
      <xdr:nvSpPr>
        <xdr:cNvPr id="4" name="Text Box 1"/>
        <xdr:cNvSpPr txBox="1">
          <a:spLocks noChangeArrowheads="1"/>
        </xdr:cNvSpPr>
      </xdr:nvSpPr>
      <xdr:spPr bwMode="auto">
        <a:xfrm>
          <a:off x="12473496" y="20136"/>
          <a:ext cx="1088569" cy="48312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SORTIEREN!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(nach Los)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47625</xdr:rowOff>
    </xdr:from>
    <xdr:to>
      <xdr:col>10</xdr:col>
      <xdr:colOff>2828925</xdr:colOff>
      <xdr:row>1</xdr:row>
      <xdr:rowOff>219075</xdr:rowOff>
    </xdr:to>
    <xdr:sp macro="[0]!SortUebungen" textlink="">
      <xdr:nvSpPr>
        <xdr:cNvPr id="2" name="Rechteck 1"/>
        <xdr:cNvSpPr/>
      </xdr:nvSpPr>
      <xdr:spPr bwMode="auto">
        <a:xfrm>
          <a:off x="9201150" y="304800"/>
          <a:ext cx="2790825" cy="171450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de-DE" sz="1100" b="1"/>
            <a:t>Reihenfolge der Einzel-Übungen sortieren!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31"/>
  <sheetViews>
    <sheetView showGridLines="0" workbookViewId="0">
      <pane ySplit="2" topLeftCell="A3" activePane="bottomLeft" state="frozen"/>
      <selection pane="bottomLeft" activeCell="A3" sqref="A3"/>
    </sheetView>
  </sheetViews>
  <sheetFormatPr baseColWidth="10" defaultRowHeight="12.75" x14ac:dyDescent="0.2"/>
  <cols>
    <col min="1" max="1" width="200.7109375" customWidth="1"/>
  </cols>
  <sheetData>
    <row r="1" spans="1:1" ht="23.25" x14ac:dyDescent="0.35">
      <c r="A1" s="182" t="s">
        <v>237</v>
      </c>
    </row>
    <row r="2" spans="1:1" x14ac:dyDescent="0.2">
      <c r="A2" s="183" t="s">
        <v>40</v>
      </c>
    </row>
    <row r="3" spans="1:1" x14ac:dyDescent="0.2">
      <c r="A3" s="184"/>
    </row>
    <row r="4" spans="1:1" ht="12.75" customHeight="1" x14ac:dyDescent="0.2">
      <c r="A4" s="185" t="s">
        <v>39</v>
      </c>
    </row>
    <row r="5" spans="1:1" s="40" customFormat="1" ht="12.75" customHeight="1" x14ac:dyDescent="0.2">
      <c r="A5" s="186"/>
    </row>
    <row r="6" spans="1:1" ht="12.75" customHeight="1" x14ac:dyDescent="0.2">
      <c r="A6" s="187" t="s">
        <v>201</v>
      </c>
    </row>
    <row r="7" spans="1:1" ht="12.75" customHeight="1" x14ac:dyDescent="0.2">
      <c r="A7" s="188"/>
    </row>
    <row r="8" spans="1:1" ht="12.75" customHeight="1" x14ac:dyDescent="0.2">
      <c r="A8" s="188" t="s">
        <v>204</v>
      </c>
    </row>
    <row r="9" spans="1:1" ht="12.75" customHeight="1" x14ac:dyDescent="0.2">
      <c r="A9" s="188" t="s">
        <v>205</v>
      </c>
    </row>
    <row r="10" spans="1:1" ht="12.75" customHeight="1" x14ac:dyDescent="0.2">
      <c r="A10" s="188" t="s">
        <v>203</v>
      </c>
    </row>
    <row r="11" spans="1:1" ht="12.75" customHeight="1" x14ac:dyDescent="0.2">
      <c r="A11" s="188"/>
    </row>
    <row r="12" spans="1:1" ht="50.1" customHeight="1" x14ac:dyDescent="0.2">
      <c r="A12" s="191" t="s">
        <v>202</v>
      </c>
    </row>
    <row r="13" spans="1:1" x14ac:dyDescent="0.2">
      <c r="A13" s="191"/>
    </row>
    <row r="14" spans="1:1" ht="12.75" customHeight="1" x14ac:dyDescent="0.2">
      <c r="A14" s="188" t="s">
        <v>200</v>
      </c>
    </row>
    <row r="15" spans="1:1" ht="12.75" customHeight="1" x14ac:dyDescent="0.2">
      <c r="A15" s="186"/>
    </row>
    <row r="16" spans="1:1" ht="12.75" customHeight="1" x14ac:dyDescent="0.2">
      <c r="A16" s="184"/>
    </row>
    <row r="17" spans="1:1" ht="12.75" customHeight="1" x14ac:dyDescent="0.2">
      <c r="A17" s="184"/>
    </row>
    <row r="18" spans="1:1" ht="12.75" customHeight="1" x14ac:dyDescent="0.2">
      <c r="A18" s="184"/>
    </row>
    <row r="19" spans="1:1" ht="12.75" customHeight="1" x14ac:dyDescent="0.2">
      <c r="A19" s="187"/>
    </row>
    <row r="20" spans="1:1" ht="12.75" customHeight="1" x14ac:dyDescent="0.2">
      <c r="A20" s="189"/>
    </row>
    <row r="21" spans="1:1" ht="12.75" customHeight="1" x14ac:dyDescent="0.2">
      <c r="A21" s="185"/>
    </row>
    <row r="22" spans="1:1" ht="12.75" customHeight="1" x14ac:dyDescent="0.2">
      <c r="A22" s="188"/>
    </row>
    <row r="23" spans="1:1" s="1" customFormat="1" ht="12.75" customHeight="1" x14ac:dyDescent="0.2">
      <c r="A23" s="188"/>
    </row>
    <row r="24" spans="1:1" s="1" customFormat="1" ht="12.75" customHeight="1" x14ac:dyDescent="0.2">
      <c r="A24" s="188"/>
    </row>
    <row r="25" spans="1:1" ht="12.75" customHeight="1" x14ac:dyDescent="0.2">
      <c r="A25" s="188"/>
    </row>
    <row r="26" spans="1:1" ht="12.75" customHeight="1" x14ac:dyDescent="0.2">
      <c r="A26" s="188"/>
    </row>
    <row r="27" spans="1:1" ht="12.75" customHeight="1" x14ac:dyDescent="0.2">
      <c r="A27" s="188"/>
    </row>
    <row r="28" spans="1:1" ht="12.75" customHeight="1" x14ac:dyDescent="0.2">
      <c r="A28" s="188"/>
    </row>
    <row r="29" spans="1:1" ht="12.75" customHeight="1" x14ac:dyDescent="0.2">
      <c r="A29" s="188"/>
    </row>
    <row r="30" spans="1:1" ht="12.75" customHeight="1" x14ac:dyDescent="0.2">
      <c r="A30" s="188"/>
    </row>
    <row r="31" spans="1:1" s="40" customFormat="1" ht="12.75" customHeight="1" x14ac:dyDescent="0.2">
      <c r="A31" s="190"/>
    </row>
  </sheetData>
  <sheetProtection password="C900" sheet="1" objects="1" scenarios="1"/>
  <phoneticPr fontId="0" type="noConversion"/>
  <printOptions horizontalCentered="1"/>
  <pageMargins left="0.59055118110236227" right="0.59055118110236227" top="0.59055118110236227" bottom="0.78740157480314965" header="0.19685039370078741" footer="0.39370078740157483"/>
  <pageSetup paperSize="9" scale="97" fitToHeight="0" orientation="landscape" r:id="rId1"/>
  <headerFooter alignWithMargins="0">
    <oddFooter>&amp;LVorlage: HSVRM / Sören Marquardt
&amp;D/&amp;T&amp;C&amp;F
&amp;A&amp;RSeite: 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T168"/>
  <sheetViews>
    <sheetView showGridLines="0" zoomScale="90" zoomScaleNormal="9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G5" sqref="G5"/>
    </sheetView>
  </sheetViews>
  <sheetFormatPr baseColWidth="10" defaultColWidth="7" defaultRowHeight="12.75" x14ac:dyDescent="0.2"/>
  <cols>
    <col min="1" max="1" width="19.5703125" style="2" bestFit="1" customWidth="1"/>
    <col min="2" max="2" width="17.85546875" style="2" bestFit="1" customWidth="1"/>
    <col min="3" max="3" width="15.7109375" style="2" customWidth="1"/>
    <col min="4" max="4" width="10.7109375" style="2" customWidth="1"/>
    <col min="5" max="5" width="13" style="2" bestFit="1" customWidth="1"/>
    <col min="6" max="6" width="18.140625" style="2" bestFit="1" customWidth="1"/>
    <col min="7" max="17" width="5.7109375" style="2" customWidth="1"/>
    <col min="18" max="18" width="10.140625" style="2" bestFit="1" customWidth="1"/>
    <col min="19" max="19" width="5.140625" style="2" bestFit="1" customWidth="1"/>
    <col min="20" max="20" width="6.7109375" style="2" bestFit="1" customWidth="1"/>
    <col min="21" max="16384" width="7" style="2"/>
  </cols>
  <sheetData>
    <row r="1" spans="1:20" s="180" customFormat="1" ht="26.25" x14ac:dyDescent="0.35">
      <c r="A1" s="373" t="str">
        <f>"HSVRM Obedience: "&amp;Dateneingabe!C6&amp;""</f>
        <v>HSVRM Obedience: Obedience-Prüfung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1" t="s">
        <v>178</v>
      </c>
      <c r="O1" s="371"/>
      <c r="P1" s="371"/>
      <c r="Q1" s="371"/>
      <c r="R1" s="371"/>
      <c r="S1" s="371"/>
      <c r="T1" s="371"/>
    </row>
    <row r="2" spans="1:20" s="5" customFormat="1" ht="20.100000000000001" customHeight="1" x14ac:dyDescent="0.25">
      <c r="A2" s="372" t="str">
        <f>"Veranstalter: "&amp;Dateneingabe!C5</f>
        <v>Veranstalter: VSG Offenbach</v>
      </c>
      <c r="B2" s="372"/>
      <c r="C2" s="372"/>
      <c r="D2" s="372"/>
      <c r="E2" s="372"/>
      <c r="F2" s="372" t="str">
        <f>"LR: "&amp;Dateneingabe!I4</f>
        <v>LR: Mirjam Claasen</v>
      </c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13" t="s">
        <v>216</v>
      </c>
      <c r="R2" s="374">
        <f>Dateneingabe!C7</f>
        <v>42616</v>
      </c>
      <c r="S2" s="374"/>
      <c r="T2" s="375"/>
    </row>
    <row r="3" spans="1:20" ht="13.5" thickBot="1" x14ac:dyDescent="0.25">
      <c r="A3" s="2" t="str">
        <f>'Hinweise - bitte beachten!!!'!A1:A1&amp;" - "&amp;'Hinweise - bitte beachten!!!'!A2:A2</f>
        <v>HSVRM Obedience Auswertung - Version 2016 v4.4 - erstellt von Sören Marquardt für den Hundesportverband Rhein-Main (HSVRM)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0" ht="16.5" thickBot="1" x14ac:dyDescent="0.25">
      <c r="A4" s="170" t="s">
        <v>179</v>
      </c>
      <c r="B4" s="171" t="s">
        <v>8</v>
      </c>
      <c r="C4" s="172" t="s">
        <v>11</v>
      </c>
      <c r="D4" s="172" t="s">
        <v>13</v>
      </c>
      <c r="E4" s="171" t="s">
        <v>5</v>
      </c>
      <c r="F4" s="172" t="s">
        <v>12</v>
      </c>
      <c r="G4" s="173">
        <f>IF('Liste Beginner'!H$4="","",'Liste Beginner'!H$4)</f>
        <v>1</v>
      </c>
      <c r="H4" s="173">
        <f>IF('Liste Beginner'!I$4="","",'Liste Beginner'!I$4)</f>
        <v>2</v>
      </c>
      <c r="I4" s="173">
        <f>IF('Liste Beginner'!J$4="","",'Liste Beginner'!J$4)</f>
        <v>3</v>
      </c>
      <c r="J4" s="173">
        <f>IF('Liste Beginner'!K$4="","",'Liste Beginner'!K$4)</f>
        <v>4</v>
      </c>
      <c r="K4" s="173">
        <f>IF('Liste Beginner'!L$4="","",'Liste Beginner'!L$4)</f>
        <v>5</v>
      </c>
      <c r="L4" s="173">
        <f>IF('Liste Beginner'!M$4="","",'Liste Beginner'!M$4)</f>
        <v>6</v>
      </c>
      <c r="M4" s="173">
        <f>IF('Liste Beginner'!N$4="","",'Liste Beginner'!N$4)</f>
        <v>7</v>
      </c>
      <c r="N4" s="173">
        <f>IF('Liste Beginner'!O$4="","",'Liste Beginner'!O$4)</f>
        <v>8</v>
      </c>
      <c r="O4" s="173">
        <f>IF('Liste Beginner'!P$4="","",'Liste Beginner'!P$4)</f>
        <v>9</v>
      </c>
      <c r="P4" s="173">
        <f>IF('Liste Beginner'!Q$4="","",'Liste Beginner'!Q$4)</f>
        <v>10</v>
      </c>
      <c r="Q4" s="173">
        <f>IF('Liste Beginner'!R$4="","",'Liste Beginner'!R$4)</f>
        <v>11</v>
      </c>
      <c r="R4" s="174" t="s">
        <v>7</v>
      </c>
      <c r="S4" s="174" t="s">
        <v>14</v>
      </c>
      <c r="T4" s="175" t="s">
        <v>4</v>
      </c>
    </row>
    <row r="5" spans="1:20" s="112" customFormat="1" ht="21" customHeight="1" x14ac:dyDescent="0.2">
      <c r="A5" s="179" t="str">
        <f>IF('Liste Beginner'!A8="","",'Liste Beginner'!A8&amp;" / "&amp;'Liste Beginner'!B8&amp;" / Beginner")</f>
        <v>1 /  / Beginner</v>
      </c>
      <c r="B5" s="166" t="str">
        <f>IF('Liste Beginner'!C8="","",'Liste Beginner'!C8)</f>
        <v>Anna-Lena Scondo</v>
      </c>
      <c r="C5" s="166" t="str">
        <f>IF('Liste Beginner'!D8="","",'Liste Beginner'!D8)</f>
        <v>VSGO</v>
      </c>
      <c r="D5" s="166" t="str">
        <f>IF('Liste Beginner'!E8="","",'Liste Beginner'!E8)</f>
        <v>HSVRM</v>
      </c>
      <c r="E5" s="166" t="str">
        <f>IF('Liste Beginner'!F8="","",'Liste Beginner'!F8)</f>
        <v>Lou</v>
      </c>
      <c r="F5" s="166" t="str">
        <f>IF('Liste Beginner'!G8="","",'Liste Beginner'!G8)</f>
        <v>Mix</v>
      </c>
      <c r="G5" s="167">
        <f>IF('Liste Beginner'!H8="","",'Liste Beginner'!H8)</f>
        <v>8</v>
      </c>
      <c r="H5" s="167">
        <f>IF('Liste Beginner'!I8="","",'Liste Beginner'!I8)</f>
        <v>7.5</v>
      </c>
      <c r="I5" s="167">
        <f>IF('Liste Beginner'!J8="","",'Liste Beginner'!J8)</f>
        <v>9</v>
      </c>
      <c r="J5" s="167">
        <f>IF('Liste Beginner'!K8="","",'Liste Beginner'!K8)</f>
        <v>6.5</v>
      </c>
      <c r="K5" s="167">
        <f>IF('Liste Beginner'!L8="","",'Liste Beginner'!L8)</f>
        <v>7.5</v>
      </c>
      <c r="L5" s="167">
        <f>IF('Liste Beginner'!M8="","",'Liste Beginner'!M8)</f>
        <v>7</v>
      </c>
      <c r="M5" s="167">
        <f>IF('Liste Beginner'!N8="","",'Liste Beginner'!N8)</f>
        <v>10</v>
      </c>
      <c r="N5" s="167">
        <f>IF('Liste Beginner'!O8="","",'Liste Beginner'!O8)</f>
        <v>9</v>
      </c>
      <c r="O5" s="167">
        <f>IF('Liste Beginner'!P8="","",'Liste Beginner'!P8)</f>
        <v>9</v>
      </c>
      <c r="P5" s="167">
        <f>IF('Liste Beginner'!Q8="","",'Liste Beginner'!Q8)</f>
        <v>7</v>
      </c>
      <c r="Q5" s="167">
        <f>IF('Liste Beginner'!R8="","",'Liste Beginner'!R8)</f>
        <v>9</v>
      </c>
      <c r="R5" s="167">
        <f>'Liste Beginner'!S8</f>
        <v>260</v>
      </c>
      <c r="S5" s="168" t="str">
        <f>'Liste Beginner'!T8</f>
        <v>V</v>
      </c>
      <c r="T5" s="169">
        <f>'Liste Beginner'!U8</f>
        <v>1</v>
      </c>
    </row>
    <row r="6" spans="1:20" s="112" customFormat="1" ht="21" customHeight="1" x14ac:dyDescent="0.2">
      <c r="A6" s="177" t="str">
        <f>IF('Liste Beginner'!A9="","",'Liste Beginner'!A9&amp;" / "&amp;'Liste Beginner'!B9&amp;" / Beginner")</f>
        <v/>
      </c>
      <c r="B6" s="139" t="str">
        <f>IF('Liste Beginner'!C9="","",'Liste Beginner'!C9)</f>
        <v/>
      </c>
      <c r="C6" s="139" t="str">
        <f>IF('Liste Beginner'!D9="","",'Liste Beginner'!D9)</f>
        <v/>
      </c>
      <c r="D6" s="139" t="str">
        <f>IF('Liste Beginner'!E9="","",'Liste Beginner'!E9)</f>
        <v/>
      </c>
      <c r="E6" s="139" t="str">
        <f>IF('Liste Beginner'!F9="","",'Liste Beginner'!F9)</f>
        <v/>
      </c>
      <c r="F6" s="139" t="str">
        <f>IF('Liste Beginner'!G9="","",'Liste Beginner'!G9)</f>
        <v/>
      </c>
      <c r="G6" s="102" t="str">
        <f>IF('Liste Beginner'!H9="","",'Liste Beginner'!H9)</f>
        <v/>
      </c>
      <c r="H6" s="102" t="str">
        <f>IF('Liste Beginner'!I9="","",'Liste Beginner'!I9)</f>
        <v/>
      </c>
      <c r="I6" s="102" t="str">
        <f>IF('Liste Beginner'!J9="","",'Liste Beginner'!J9)</f>
        <v/>
      </c>
      <c r="J6" s="102" t="str">
        <f>IF('Liste Beginner'!K9="","",'Liste Beginner'!K9)</f>
        <v/>
      </c>
      <c r="K6" s="102" t="str">
        <f>IF('Liste Beginner'!L9="","",'Liste Beginner'!L9)</f>
        <v/>
      </c>
      <c r="L6" s="102" t="str">
        <f>IF('Liste Beginner'!M9="","",'Liste Beginner'!M9)</f>
        <v/>
      </c>
      <c r="M6" s="102" t="str">
        <f>IF('Liste Beginner'!N9="","",'Liste Beginner'!N9)</f>
        <v/>
      </c>
      <c r="N6" s="102" t="str">
        <f>IF('Liste Beginner'!O9="","",'Liste Beginner'!O9)</f>
        <v/>
      </c>
      <c r="O6" s="102" t="str">
        <f>IF('Liste Beginner'!P9="","",'Liste Beginner'!P9)</f>
        <v/>
      </c>
      <c r="P6" s="102" t="str">
        <f>IF('Liste Beginner'!Q9="","",'Liste Beginner'!Q9)</f>
        <v/>
      </c>
      <c r="Q6" s="102" t="str">
        <f>IF('Liste Beginner'!R9="","",'Liste Beginner'!R9)</f>
        <v/>
      </c>
      <c r="R6" s="102">
        <f>'Liste Beginner'!S9</f>
        <v>0</v>
      </c>
      <c r="S6" s="120" t="str">
        <f>'Liste Beginner'!T9</f>
        <v/>
      </c>
      <c r="T6" s="133">
        <f>'Liste Beginner'!U9</f>
        <v>0</v>
      </c>
    </row>
    <row r="7" spans="1:20" s="112" customFormat="1" ht="21" customHeight="1" x14ac:dyDescent="0.2">
      <c r="A7" s="177" t="str">
        <f>IF('Liste Beginner'!A10="","",'Liste Beginner'!A10&amp;" / "&amp;'Liste Beginner'!B10&amp;" / Beginner")</f>
        <v/>
      </c>
      <c r="B7" s="139" t="str">
        <f>IF('Liste Beginner'!C10="","",'Liste Beginner'!C10)</f>
        <v/>
      </c>
      <c r="C7" s="139" t="str">
        <f>IF('Liste Beginner'!D10="","",'Liste Beginner'!D10)</f>
        <v/>
      </c>
      <c r="D7" s="139" t="str">
        <f>IF('Liste Beginner'!E10="","",'Liste Beginner'!E10)</f>
        <v/>
      </c>
      <c r="E7" s="139" t="str">
        <f>IF('Liste Beginner'!F10="","",'Liste Beginner'!F10)</f>
        <v/>
      </c>
      <c r="F7" s="139" t="str">
        <f>IF('Liste Beginner'!G10="","",'Liste Beginner'!G10)</f>
        <v/>
      </c>
      <c r="G7" s="102" t="str">
        <f>IF('Liste Beginner'!H10="","",'Liste Beginner'!H10)</f>
        <v/>
      </c>
      <c r="H7" s="102" t="str">
        <f>IF('Liste Beginner'!I10="","",'Liste Beginner'!I10)</f>
        <v/>
      </c>
      <c r="I7" s="102" t="str">
        <f>IF('Liste Beginner'!J10="","",'Liste Beginner'!J10)</f>
        <v/>
      </c>
      <c r="J7" s="102" t="str">
        <f>IF('Liste Beginner'!K10="","",'Liste Beginner'!K10)</f>
        <v/>
      </c>
      <c r="K7" s="102" t="str">
        <f>IF('Liste Beginner'!L10="","",'Liste Beginner'!L10)</f>
        <v/>
      </c>
      <c r="L7" s="102" t="str">
        <f>IF('Liste Beginner'!M10="","",'Liste Beginner'!M10)</f>
        <v/>
      </c>
      <c r="M7" s="102" t="str">
        <f>IF('Liste Beginner'!N10="","",'Liste Beginner'!N10)</f>
        <v/>
      </c>
      <c r="N7" s="102" t="str">
        <f>IF('Liste Beginner'!O10="","",'Liste Beginner'!O10)</f>
        <v/>
      </c>
      <c r="O7" s="102" t="str">
        <f>IF('Liste Beginner'!P10="","",'Liste Beginner'!P10)</f>
        <v/>
      </c>
      <c r="P7" s="102" t="str">
        <f>IF('Liste Beginner'!Q10="","",'Liste Beginner'!Q10)</f>
        <v/>
      </c>
      <c r="Q7" s="102" t="str">
        <f>IF('Liste Beginner'!R10="","",'Liste Beginner'!R10)</f>
        <v/>
      </c>
      <c r="R7" s="102">
        <f>'Liste Beginner'!S10</f>
        <v>0</v>
      </c>
      <c r="S7" s="120" t="str">
        <f>'Liste Beginner'!T10</f>
        <v/>
      </c>
      <c r="T7" s="133">
        <f>'Liste Beginner'!U10</f>
        <v>0</v>
      </c>
    </row>
    <row r="8" spans="1:20" s="112" customFormat="1" ht="21" customHeight="1" x14ac:dyDescent="0.2">
      <c r="A8" s="177" t="str">
        <f>IF('Liste Beginner'!A11="","",'Liste Beginner'!A11&amp;" / "&amp;'Liste Beginner'!B11&amp;" / Beginner")</f>
        <v/>
      </c>
      <c r="B8" s="139" t="str">
        <f>IF('Liste Beginner'!C11="","",'Liste Beginner'!C11)</f>
        <v/>
      </c>
      <c r="C8" s="139" t="str">
        <f>IF('Liste Beginner'!D11="","",'Liste Beginner'!D11)</f>
        <v/>
      </c>
      <c r="D8" s="139" t="str">
        <f>IF('Liste Beginner'!E11="","",'Liste Beginner'!E11)</f>
        <v/>
      </c>
      <c r="E8" s="139" t="str">
        <f>IF('Liste Beginner'!F11="","",'Liste Beginner'!F11)</f>
        <v/>
      </c>
      <c r="F8" s="139" t="str">
        <f>IF('Liste Beginner'!G11="","",'Liste Beginner'!G11)</f>
        <v/>
      </c>
      <c r="G8" s="102" t="str">
        <f>IF('Liste Beginner'!H11="","",'Liste Beginner'!H11)</f>
        <v/>
      </c>
      <c r="H8" s="102" t="str">
        <f>IF('Liste Beginner'!I11="","",'Liste Beginner'!I11)</f>
        <v/>
      </c>
      <c r="I8" s="102" t="str">
        <f>IF('Liste Beginner'!J11="","",'Liste Beginner'!J11)</f>
        <v/>
      </c>
      <c r="J8" s="102" t="str">
        <f>IF('Liste Beginner'!K11="","",'Liste Beginner'!K11)</f>
        <v/>
      </c>
      <c r="K8" s="102" t="str">
        <f>IF('Liste Beginner'!L11="","",'Liste Beginner'!L11)</f>
        <v/>
      </c>
      <c r="L8" s="102" t="str">
        <f>IF('Liste Beginner'!M11="","",'Liste Beginner'!M11)</f>
        <v/>
      </c>
      <c r="M8" s="102" t="str">
        <f>IF('Liste Beginner'!N11="","",'Liste Beginner'!N11)</f>
        <v/>
      </c>
      <c r="N8" s="102" t="str">
        <f>IF('Liste Beginner'!O11="","",'Liste Beginner'!O11)</f>
        <v/>
      </c>
      <c r="O8" s="102" t="str">
        <f>IF('Liste Beginner'!P11="","",'Liste Beginner'!P11)</f>
        <v/>
      </c>
      <c r="P8" s="102" t="str">
        <f>IF('Liste Beginner'!Q11="","",'Liste Beginner'!Q11)</f>
        <v/>
      </c>
      <c r="Q8" s="102" t="str">
        <f>IF('Liste Beginner'!R11="","",'Liste Beginner'!R11)</f>
        <v/>
      </c>
      <c r="R8" s="102">
        <f>'Liste Beginner'!S11</f>
        <v>0</v>
      </c>
      <c r="S8" s="120" t="str">
        <f>'Liste Beginner'!T11</f>
        <v/>
      </c>
      <c r="T8" s="133">
        <f>'Liste Beginner'!U11</f>
        <v>0</v>
      </c>
    </row>
    <row r="9" spans="1:20" s="112" customFormat="1" ht="21" customHeight="1" x14ac:dyDescent="0.2">
      <c r="A9" s="177" t="str">
        <f>IF('Liste Beginner'!A12="","",'Liste Beginner'!A12&amp;" / "&amp;'Liste Beginner'!B12&amp;" / Beginner")</f>
        <v/>
      </c>
      <c r="B9" s="139" t="str">
        <f>IF('Liste Beginner'!C12="","",'Liste Beginner'!C12)</f>
        <v/>
      </c>
      <c r="C9" s="139" t="str">
        <f>IF('Liste Beginner'!D12="","",'Liste Beginner'!D12)</f>
        <v/>
      </c>
      <c r="D9" s="139" t="str">
        <f>IF('Liste Beginner'!E12="","",'Liste Beginner'!E12)</f>
        <v/>
      </c>
      <c r="E9" s="139" t="str">
        <f>IF('Liste Beginner'!F12="","",'Liste Beginner'!F12)</f>
        <v/>
      </c>
      <c r="F9" s="139" t="str">
        <f>IF('Liste Beginner'!G12="","",'Liste Beginner'!G12)</f>
        <v/>
      </c>
      <c r="G9" s="102" t="str">
        <f>IF('Liste Beginner'!H12="","",'Liste Beginner'!H12)</f>
        <v/>
      </c>
      <c r="H9" s="102" t="str">
        <f>IF('Liste Beginner'!I12="","",'Liste Beginner'!I12)</f>
        <v/>
      </c>
      <c r="I9" s="102" t="str">
        <f>IF('Liste Beginner'!J12="","",'Liste Beginner'!J12)</f>
        <v/>
      </c>
      <c r="J9" s="102" t="str">
        <f>IF('Liste Beginner'!K12="","",'Liste Beginner'!K12)</f>
        <v/>
      </c>
      <c r="K9" s="102" t="str">
        <f>IF('Liste Beginner'!L12="","",'Liste Beginner'!L12)</f>
        <v/>
      </c>
      <c r="L9" s="102" t="str">
        <f>IF('Liste Beginner'!M12="","",'Liste Beginner'!M12)</f>
        <v/>
      </c>
      <c r="M9" s="102" t="str">
        <f>IF('Liste Beginner'!N12="","",'Liste Beginner'!N12)</f>
        <v/>
      </c>
      <c r="N9" s="102" t="str">
        <f>IF('Liste Beginner'!O12="","",'Liste Beginner'!O12)</f>
        <v/>
      </c>
      <c r="O9" s="102" t="str">
        <f>IF('Liste Beginner'!P12="","",'Liste Beginner'!P12)</f>
        <v/>
      </c>
      <c r="P9" s="102" t="str">
        <f>IF('Liste Beginner'!Q12="","",'Liste Beginner'!Q12)</f>
        <v/>
      </c>
      <c r="Q9" s="102" t="str">
        <f>IF('Liste Beginner'!R12="","",'Liste Beginner'!R12)</f>
        <v/>
      </c>
      <c r="R9" s="102">
        <f>'Liste Beginner'!S12</f>
        <v>0</v>
      </c>
      <c r="S9" s="120" t="str">
        <f>'Liste Beginner'!T12</f>
        <v/>
      </c>
      <c r="T9" s="133">
        <f>'Liste Beginner'!U12</f>
        <v>0</v>
      </c>
    </row>
    <row r="10" spans="1:20" s="112" customFormat="1" ht="21" customHeight="1" x14ac:dyDescent="0.2">
      <c r="A10" s="177" t="str">
        <f>IF('Liste Beginner'!A13="","",'Liste Beginner'!A13&amp;" / "&amp;'Liste Beginner'!B13&amp;" / Beginner")</f>
        <v/>
      </c>
      <c r="B10" s="139" t="str">
        <f>IF('Liste Beginner'!C13="","",'Liste Beginner'!C13)</f>
        <v/>
      </c>
      <c r="C10" s="139" t="str">
        <f>IF('Liste Beginner'!D13="","",'Liste Beginner'!D13)</f>
        <v/>
      </c>
      <c r="D10" s="139" t="str">
        <f>IF('Liste Beginner'!E13="","",'Liste Beginner'!E13)</f>
        <v/>
      </c>
      <c r="E10" s="139" t="str">
        <f>IF('Liste Beginner'!F13="","",'Liste Beginner'!F13)</f>
        <v/>
      </c>
      <c r="F10" s="139" t="str">
        <f>IF('Liste Beginner'!G13="","",'Liste Beginner'!G13)</f>
        <v/>
      </c>
      <c r="G10" s="102" t="str">
        <f>IF('Liste Beginner'!H13="","",'Liste Beginner'!H13)</f>
        <v/>
      </c>
      <c r="H10" s="102" t="str">
        <f>IF('Liste Beginner'!I13="","",'Liste Beginner'!I13)</f>
        <v/>
      </c>
      <c r="I10" s="102" t="str">
        <f>IF('Liste Beginner'!J13="","",'Liste Beginner'!J13)</f>
        <v/>
      </c>
      <c r="J10" s="102" t="str">
        <f>IF('Liste Beginner'!K13="","",'Liste Beginner'!K13)</f>
        <v/>
      </c>
      <c r="K10" s="102" t="str">
        <f>IF('Liste Beginner'!L13="","",'Liste Beginner'!L13)</f>
        <v/>
      </c>
      <c r="L10" s="102" t="str">
        <f>IF('Liste Beginner'!M13="","",'Liste Beginner'!M13)</f>
        <v/>
      </c>
      <c r="M10" s="102" t="str">
        <f>IF('Liste Beginner'!N13="","",'Liste Beginner'!N13)</f>
        <v/>
      </c>
      <c r="N10" s="102" t="str">
        <f>IF('Liste Beginner'!O13="","",'Liste Beginner'!O13)</f>
        <v/>
      </c>
      <c r="O10" s="102" t="str">
        <f>IF('Liste Beginner'!P13="","",'Liste Beginner'!P13)</f>
        <v/>
      </c>
      <c r="P10" s="102" t="str">
        <f>IF('Liste Beginner'!Q13="","",'Liste Beginner'!Q13)</f>
        <v/>
      </c>
      <c r="Q10" s="102" t="str">
        <f>IF('Liste Beginner'!R13="","",'Liste Beginner'!R13)</f>
        <v/>
      </c>
      <c r="R10" s="102">
        <f>'Liste Beginner'!S13</f>
        <v>0</v>
      </c>
      <c r="S10" s="120" t="str">
        <f>'Liste Beginner'!T13</f>
        <v/>
      </c>
      <c r="T10" s="133">
        <f>'Liste Beginner'!U13</f>
        <v>0</v>
      </c>
    </row>
    <row r="11" spans="1:20" s="112" customFormat="1" ht="21" customHeight="1" x14ac:dyDescent="0.2">
      <c r="A11" s="177" t="str">
        <f>IF('Liste Beginner'!A14="","",'Liste Beginner'!A14&amp;" / "&amp;'Liste Beginner'!B14&amp;" / Beginner")</f>
        <v/>
      </c>
      <c r="B11" s="139" t="str">
        <f>IF('Liste Beginner'!C14="","",'Liste Beginner'!C14)</f>
        <v/>
      </c>
      <c r="C11" s="139" t="str">
        <f>IF('Liste Beginner'!D14="","",'Liste Beginner'!D14)</f>
        <v/>
      </c>
      <c r="D11" s="139" t="str">
        <f>IF('Liste Beginner'!E14="","",'Liste Beginner'!E14)</f>
        <v/>
      </c>
      <c r="E11" s="139" t="str">
        <f>IF('Liste Beginner'!F14="","",'Liste Beginner'!F14)</f>
        <v/>
      </c>
      <c r="F11" s="139" t="str">
        <f>IF('Liste Beginner'!G14="","",'Liste Beginner'!G14)</f>
        <v/>
      </c>
      <c r="G11" s="102" t="str">
        <f>IF('Liste Beginner'!H14="","",'Liste Beginner'!H14)</f>
        <v/>
      </c>
      <c r="H11" s="102" t="str">
        <f>IF('Liste Beginner'!I14="","",'Liste Beginner'!I14)</f>
        <v/>
      </c>
      <c r="I11" s="102" t="str">
        <f>IF('Liste Beginner'!J14="","",'Liste Beginner'!J14)</f>
        <v/>
      </c>
      <c r="J11" s="102" t="str">
        <f>IF('Liste Beginner'!K14="","",'Liste Beginner'!K14)</f>
        <v/>
      </c>
      <c r="K11" s="102" t="str">
        <f>IF('Liste Beginner'!L14="","",'Liste Beginner'!L14)</f>
        <v/>
      </c>
      <c r="L11" s="102" t="str">
        <f>IF('Liste Beginner'!M14="","",'Liste Beginner'!M14)</f>
        <v/>
      </c>
      <c r="M11" s="102" t="str">
        <f>IF('Liste Beginner'!N14="","",'Liste Beginner'!N14)</f>
        <v/>
      </c>
      <c r="N11" s="102" t="str">
        <f>IF('Liste Beginner'!O14="","",'Liste Beginner'!O14)</f>
        <v/>
      </c>
      <c r="O11" s="102" t="str">
        <f>IF('Liste Beginner'!P14="","",'Liste Beginner'!P14)</f>
        <v/>
      </c>
      <c r="P11" s="102" t="str">
        <f>IF('Liste Beginner'!Q14="","",'Liste Beginner'!Q14)</f>
        <v/>
      </c>
      <c r="Q11" s="102" t="str">
        <f>IF('Liste Beginner'!R14="","",'Liste Beginner'!R14)</f>
        <v/>
      </c>
      <c r="R11" s="102">
        <f>'Liste Beginner'!S14</f>
        <v>0</v>
      </c>
      <c r="S11" s="120" t="str">
        <f>'Liste Beginner'!T14</f>
        <v/>
      </c>
      <c r="T11" s="133">
        <f>'Liste Beginner'!U14</f>
        <v>0</v>
      </c>
    </row>
    <row r="12" spans="1:20" s="112" customFormat="1" ht="21" customHeight="1" x14ac:dyDescent="0.2">
      <c r="A12" s="177" t="str">
        <f>IF('Liste Beginner'!A15="","",'Liste Beginner'!A15&amp;" / "&amp;'Liste Beginner'!B15&amp;" / Beginner")</f>
        <v/>
      </c>
      <c r="B12" s="139" t="str">
        <f>IF('Liste Beginner'!C15="","",'Liste Beginner'!C15)</f>
        <v/>
      </c>
      <c r="C12" s="139" t="str">
        <f>IF('Liste Beginner'!D15="","",'Liste Beginner'!D15)</f>
        <v/>
      </c>
      <c r="D12" s="139" t="str">
        <f>IF('Liste Beginner'!E15="","",'Liste Beginner'!E15)</f>
        <v/>
      </c>
      <c r="E12" s="139" t="str">
        <f>IF('Liste Beginner'!F15="","",'Liste Beginner'!F15)</f>
        <v/>
      </c>
      <c r="F12" s="139" t="str">
        <f>IF('Liste Beginner'!G15="","",'Liste Beginner'!G15)</f>
        <v/>
      </c>
      <c r="G12" s="102" t="str">
        <f>IF('Liste Beginner'!H15="","",'Liste Beginner'!H15)</f>
        <v/>
      </c>
      <c r="H12" s="102" t="str">
        <f>IF('Liste Beginner'!I15="","",'Liste Beginner'!I15)</f>
        <v/>
      </c>
      <c r="I12" s="102" t="str">
        <f>IF('Liste Beginner'!J15="","",'Liste Beginner'!J15)</f>
        <v/>
      </c>
      <c r="J12" s="102" t="str">
        <f>IF('Liste Beginner'!K15="","",'Liste Beginner'!K15)</f>
        <v/>
      </c>
      <c r="K12" s="102" t="str">
        <f>IF('Liste Beginner'!L15="","",'Liste Beginner'!L15)</f>
        <v/>
      </c>
      <c r="L12" s="102" t="str">
        <f>IF('Liste Beginner'!M15="","",'Liste Beginner'!M15)</f>
        <v/>
      </c>
      <c r="M12" s="102" t="str">
        <f>IF('Liste Beginner'!N15="","",'Liste Beginner'!N15)</f>
        <v/>
      </c>
      <c r="N12" s="102" t="str">
        <f>IF('Liste Beginner'!O15="","",'Liste Beginner'!O15)</f>
        <v/>
      </c>
      <c r="O12" s="102" t="str">
        <f>IF('Liste Beginner'!P15="","",'Liste Beginner'!P15)</f>
        <v/>
      </c>
      <c r="P12" s="102" t="str">
        <f>IF('Liste Beginner'!Q15="","",'Liste Beginner'!Q15)</f>
        <v/>
      </c>
      <c r="Q12" s="102" t="str">
        <f>IF('Liste Beginner'!R15="","",'Liste Beginner'!R15)</f>
        <v/>
      </c>
      <c r="R12" s="102">
        <f>'Liste Beginner'!S15</f>
        <v>0</v>
      </c>
      <c r="S12" s="120" t="str">
        <f>'Liste Beginner'!T15</f>
        <v/>
      </c>
      <c r="T12" s="133">
        <f>'Liste Beginner'!U15</f>
        <v>0</v>
      </c>
    </row>
    <row r="13" spans="1:20" s="112" customFormat="1" ht="21" customHeight="1" x14ac:dyDescent="0.2">
      <c r="A13" s="177" t="str">
        <f>IF('Liste Beginner'!A16="","",'Liste Beginner'!A16&amp;" / "&amp;'Liste Beginner'!B16&amp;" / Beginner")</f>
        <v/>
      </c>
      <c r="B13" s="139" t="str">
        <f>IF('Liste Beginner'!C16="","",'Liste Beginner'!C16)</f>
        <v/>
      </c>
      <c r="C13" s="139" t="str">
        <f>IF('Liste Beginner'!D16="","",'Liste Beginner'!D16)</f>
        <v/>
      </c>
      <c r="D13" s="139" t="str">
        <f>IF('Liste Beginner'!E16="","",'Liste Beginner'!E16)</f>
        <v/>
      </c>
      <c r="E13" s="139" t="str">
        <f>IF('Liste Beginner'!F16="","",'Liste Beginner'!F16)</f>
        <v/>
      </c>
      <c r="F13" s="139" t="str">
        <f>IF('Liste Beginner'!G16="","",'Liste Beginner'!G16)</f>
        <v/>
      </c>
      <c r="G13" s="102" t="str">
        <f>IF('Liste Beginner'!H16="","",'Liste Beginner'!H16)</f>
        <v/>
      </c>
      <c r="H13" s="102" t="str">
        <f>IF('Liste Beginner'!I16="","",'Liste Beginner'!I16)</f>
        <v/>
      </c>
      <c r="I13" s="102" t="str">
        <f>IF('Liste Beginner'!J16="","",'Liste Beginner'!J16)</f>
        <v/>
      </c>
      <c r="J13" s="102" t="str">
        <f>IF('Liste Beginner'!K16="","",'Liste Beginner'!K16)</f>
        <v/>
      </c>
      <c r="K13" s="102" t="str">
        <f>IF('Liste Beginner'!L16="","",'Liste Beginner'!L16)</f>
        <v/>
      </c>
      <c r="L13" s="102" t="str">
        <f>IF('Liste Beginner'!M16="","",'Liste Beginner'!M16)</f>
        <v/>
      </c>
      <c r="M13" s="102" t="str">
        <f>IF('Liste Beginner'!N16="","",'Liste Beginner'!N16)</f>
        <v/>
      </c>
      <c r="N13" s="102" t="str">
        <f>IF('Liste Beginner'!O16="","",'Liste Beginner'!O16)</f>
        <v/>
      </c>
      <c r="O13" s="102" t="str">
        <f>IF('Liste Beginner'!P16="","",'Liste Beginner'!P16)</f>
        <v/>
      </c>
      <c r="P13" s="102" t="str">
        <f>IF('Liste Beginner'!Q16="","",'Liste Beginner'!Q16)</f>
        <v/>
      </c>
      <c r="Q13" s="102" t="str">
        <f>IF('Liste Beginner'!R16="","",'Liste Beginner'!R16)</f>
        <v/>
      </c>
      <c r="R13" s="102">
        <f>'Liste Beginner'!S16</f>
        <v>0</v>
      </c>
      <c r="S13" s="120" t="str">
        <f>'Liste Beginner'!T16</f>
        <v/>
      </c>
      <c r="T13" s="133">
        <f>'Liste Beginner'!U16</f>
        <v>0</v>
      </c>
    </row>
    <row r="14" spans="1:20" s="112" customFormat="1" ht="21" customHeight="1" x14ac:dyDescent="0.2">
      <c r="A14" s="177" t="str">
        <f>IF('Liste Beginner'!A17="","",'Liste Beginner'!A17&amp;" / "&amp;'Liste Beginner'!B17&amp;" / Beginner")</f>
        <v/>
      </c>
      <c r="B14" s="139" t="str">
        <f>IF('Liste Beginner'!C17="","",'Liste Beginner'!C17)</f>
        <v/>
      </c>
      <c r="C14" s="139" t="str">
        <f>IF('Liste Beginner'!D17="","",'Liste Beginner'!D17)</f>
        <v/>
      </c>
      <c r="D14" s="139" t="str">
        <f>IF('Liste Beginner'!E17="","",'Liste Beginner'!E17)</f>
        <v/>
      </c>
      <c r="E14" s="139" t="str">
        <f>IF('Liste Beginner'!F17="","",'Liste Beginner'!F17)</f>
        <v/>
      </c>
      <c r="F14" s="139" t="str">
        <f>IF('Liste Beginner'!G17="","",'Liste Beginner'!G17)</f>
        <v/>
      </c>
      <c r="G14" s="102" t="str">
        <f>IF('Liste Beginner'!H17="","",'Liste Beginner'!H17)</f>
        <v/>
      </c>
      <c r="H14" s="102" t="str">
        <f>IF('Liste Beginner'!I17="","",'Liste Beginner'!I17)</f>
        <v/>
      </c>
      <c r="I14" s="102" t="str">
        <f>IF('Liste Beginner'!J17="","",'Liste Beginner'!J17)</f>
        <v/>
      </c>
      <c r="J14" s="102" t="str">
        <f>IF('Liste Beginner'!K17="","",'Liste Beginner'!K17)</f>
        <v/>
      </c>
      <c r="K14" s="102" t="str">
        <f>IF('Liste Beginner'!L17="","",'Liste Beginner'!L17)</f>
        <v/>
      </c>
      <c r="L14" s="102" t="str">
        <f>IF('Liste Beginner'!M17="","",'Liste Beginner'!M17)</f>
        <v/>
      </c>
      <c r="M14" s="102" t="str">
        <f>IF('Liste Beginner'!N17="","",'Liste Beginner'!N17)</f>
        <v/>
      </c>
      <c r="N14" s="102" t="str">
        <f>IF('Liste Beginner'!O17="","",'Liste Beginner'!O17)</f>
        <v/>
      </c>
      <c r="O14" s="102" t="str">
        <f>IF('Liste Beginner'!P17="","",'Liste Beginner'!P17)</f>
        <v/>
      </c>
      <c r="P14" s="102" t="str">
        <f>IF('Liste Beginner'!Q17="","",'Liste Beginner'!Q17)</f>
        <v/>
      </c>
      <c r="Q14" s="102" t="str">
        <f>IF('Liste Beginner'!R17="","",'Liste Beginner'!R17)</f>
        <v/>
      </c>
      <c r="R14" s="102">
        <f>'Liste Beginner'!S17</f>
        <v>0</v>
      </c>
      <c r="S14" s="120" t="str">
        <f>'Liste Beginner'!T17</f>
        <v/>
      </c>
      <c r="T14" s="133">
        <f>'Liste Beginner'!U17</f>
        <v>0</v>
      </c>
    </row>
    <row r="15" spans="1:20" s="112" customFormat="1" ht="21" customHeight="1" x14ac:dyDescent="0.2">
      <c r="A15" s="177" t="str">
        <f>IF('Liste Beginner'!A18="","",'Liste Beginner'!A18&amp;" / "&amp;'Liste Beginner'!B18&amp;" / Beginner")</f>
        <v/>
      </c>
      <c r="B15" s="139" t="str">
        <f>IF('Liste Beginner'!C18="","",'Liste Beginner'!C18)</f>
        <v/>
      </c>
      <c r="C15" s="139" t="str">
        <f>IF('Liste Beginner'!D18="","",'Liste Beginner'!D18)</f>
        <v/>
      </c>
      <c r="D15" s="139" t="str">
        <f>IF('Liste Beginner'!E18="","",'Liste Beginner'!E18)</f>
        <v/>
      </c>
      <c r="E15" s="139" t="str">
        <f>IF('Liste Beginner'!F18="","",'Liste Beginner'!F18)</f>
        <v/>
      </c>
      <c r="F15" s="139" t="str">
        <f>IF('Liste Beginner'!G18="","",'Liste Beginner'!G18)</f>
        <v/>
      </c>
      <c r="G15" s="102" t="str">
        <f>IF('Liste Beginner'!H18="","",'Liste Beginner'!H18)</f>
        <v/>
      </c>
      <c r="H15" s="102" t="str">
        <f>IF('Liste Beginner'!I18="","",'Liste Beginner'!I18)</f>
        <v/>
      </c>
      <c r="I15" s="102" t="str">
        <f>IF('Liste Beginner'!J18="","",'Liste Beginner'!J18)</f>
        <v/>
      </c>
      <c r="J15" s="102" t="str">
        <f>IF('Liste Beginner'!K18="","",'Liste Beginner'!K18)</f>
        <v/>
      </c>
      <c r="K15" s="102" t="str">
        <f>IF('Liste Beginner'!L18="","",'Liste Beginner'!L18)</f>
        <v/>
      </c>
      <c r="L15" s="102" t="str">
        <f>IF('Liste Beginner'!M18="","",'Liste Beginner'!M18)</f>
        <v/>
      </c>
      <c r="M15" s="102" t="str">
        <f>IF('Liste Beginner'!N18="","",'Liste Beginner'!N18)</f>
        <v/>
      </c>
      <c r="N15" s="102" t="str">
        <f>IF('Liste Beginner'!O18="","",'Liste Beginner'!O18)</f>
        <v/>
      </c>
      <c r="O15" s="102" t="str">
        <f>IF('Liste Beginner'!P18="","",'Liste Beginner'!P18)</f>
        <v/>
      </c>
      <c r="P15" s="102" t="str">
        <f>IF('Liste Beginner'!Q18="","",'Liste Beginner'!Q18)</f>
        <v/>
      </c>
      <c r="Q15" s="102" t="str">
        <f>IF('Liste Beginner'!R18="","",'Liste Beginner'!R18)</f>
        <v/>
      </c>
      <c r="R15" s="102">
        <f>'Liste Beginner'!S18</f>
        <v>0</v>
      </c>
      <c r="S15" s="120" t="str">
        <f>'Liste Beginner'!T18</f>
        <v/>
      </c>
      <c r="T15" s="133">
        <f>'Liste Beginner'!U18</f>
        <v>0</v>
      </c>
    </row>
    <row r="16" spans="1:20" s="112" customFormat="1" ht="21" customHeight="1" x14ac:dyDescent="0.2">
      <c r="A16" s="177" t="str">
        <f>IF('Liste Beginner'!A19="","",'Liste Beginner'!A19&amp;" / "&amp;'Liste Beginner'!B19&amp;" / Beginner")</f>
        <v/>
      </c>
      <c r="B16" s="139" t="str">
        <f>IF('Liste Beginner'!C19="","",'Liste Beginner'!C19)</f>
        <v/>
      </c>
      <c r="C16" s="139" t="str">
        <f>IF('Liste Beginner'!D19="","",'Liste Beginner'!D19)</f>
        <v/>
      </c>
      <c r="D16" s="139" t="str">
        <f>IF('Liste Beginner'!E19="","",'Liste Beginner'!E19)</f>
        <v/>
      </c>
      <c r="E16" s="139" t="str">
        <f>IF('Liste Beginner'!F19="","",'Liste Beginner'!F19)</f>
        <v/>
      </c>
      <c r="F16" s="139" t="str">
        <f>IF('Liste Beginner'!G19="","",'Liste Beginner'!G19)</f>
        <v/>
      </c>
      <c r="G16" s="102" t="str">
        <f>IF('Liste Beginner'!H19="","",'Liste Beginner'!H19)</f>
        <v/>
      </c>
      <c r="H16" s="102" t="str">
        <f>IF('Liste Beginner'!I19="","",'Liste Beginner'!I19)</f>
        <v/>
      </c>
      <c r="I16" s="102" t="str">
        <f>IF('Liste Beginner'!J19="","",'Liste Beginner'!J19)</f>
        <v/>
      </c>
      <c r="J16" s="102" t="str">
        <f>IF('Liste Beginner'!K19="","",'Liste Beginner'!K19)</f>
        <v/>
      </c>
      <c r="K16" s="102" t="str">
        <f>IF('Liste Beginner'!L19="","",'Liste Beginner'!L19)</f>
        <v/>
      </c>
      <c r="L16" s="102" t="str">
        <f>IF('Liste Beginner'!M19="","",'Liste Beginner'!M19)</f>
        <v/>
      </c>
      <c r="M16" s="102" t="str">
        <f>IF('Liste Beginner'!N19="","",'Liste Beginner'!N19)</f>
        <v/>
      </c>
      <c r="N16" s="102" t="str">
        <f>IF('Liste Beginner'!O19="","",'Liste Beginner'!O19)</f>
        <v/>
      </c>
      <c r="O16" s="102" t="str">
        <f>IF('Liste Beginner'!P19="","",'Liste Beginner'!P19)</f>
        <v/>
      </c>
      <c r="P16" s="102" t="str">
        <f>IF('Liste Beginner'!Q19="","",'Liste Beginner'!Q19)</f>
        <v/>
      </c>
      <c r="Q16" s="102" t="str">
        <f>IF('Liste Beginner'!R19="","",'Liste Beginner'!R19)</f>
        <v/>
      </c>
      <c r="R16" s="102">
        <f>'Liste Beginner'!S19</f>
        <v>0</v>
      </c>
      <c r="S16" s="120" t="str">
        <f>'Liste Beginner'!T19</f>
        <v/>
      </c>
      <c r="T16" s="133">
        <f>'Liste Beginner'!U19</f>
        <v>0</v>
      </c>
    </row>
    <row r="17" spans="1:20" s="112" customFormat="1" ht="21" customHeight="1" x14ac:dyDescent="0.2">
      <c r="A17" s="177" t="str">
        <f>IF('Liste Beginner'!A20="","",'Liste Beginner'!A20&amp;" / "&amp;'Liste Beginner'!B20&amp;" / Beginner")</f>
        <v/>
      </c>
      <c r="B17" s="139" t="str">
        <f>IF('Liste Beginner'!C20="","",'Liste Beginner'!C20)</f>
        <v/>
      </c>
      <c r="C17" s="139" t="str">
        <f>IF('Liste Beginner'!D20="","",'Liste Beginner'!D20)</f>
        <v/>
      </c>
      <c r="D17" s="139" t="str">
        <f>IF('Liste Beginner'!E20="","",'Liste Beginner'!E20)</f>
        <v/>
      </c>
      <c r="E17" s="139" t="str">
        <f>IF('Liste Beginner'!F20="","",'Liste Beginner'!F20)</f>
        <v/>
      </c>
      <c r="F17" s="139" t="str">
        <f>IF('Liste Beginner'!G20="","",'Liste Beginner'!G20)</f>
        <v/>
      </c>
      <c r="G17" s="102" t="str">
        <f>IF('Liste Beginner'!H20="","",'Liste Beginner'!H20)</f>
        <v/>
      </c>
      <c r="H17" s="102" t="str">
        <f>IF('Liste Beginner'!I20="","",'Liste Beginner'!I20)</f>
        <v/>
      </c>
      <c r="I17" s="102" t="str">
        <f>IF('Liste Beginner'!J20="","",'Liste Beginner'!J20)</f>
        <v/>
      </c>
      <c r="J17" s="102" t="str">
        <f>IF('Liste Beginner'!K20="","",'Liste Beginner'!K20)</f>
        <v/>
      </c>
      <c r="K17" s="102" t="str">
        <f>IF('Liste Beginner'!L20="","",'Liste Beginner'!L20)</f>
        <v/>
      </c>
      <c r="L17" s="102" t="str">
        <f>IF('Liste Beginner'!M20="","",'Liste Beginner'!M20)</f>
        <v/>
      </c>
      <c r="M17" s="102" t="str">
        <f>IF('Liste Beginner'!N20="","",'Liste Beginner'!N20)</f>
        <v/>
      </c>
      <c r="N17" s="102" t="str">
        <f>IF('Liste Beginner'!O20="","",'Liste Beginner'!O20)</f>
        <v/>
      </c>
      <c r="O17" s="102" t="str">
        <f>IF('Liste Beginner'!P20="","",'Liste Beginner'!P20)</f>
        <v/>
      </c>
      <c r="P17" s="102" t="str">
        <f>IF('Liste Beginner'!Q20="","",'Liste Beginner'!Q20)</f>
        <v/>
      </c>
      <c r="Q17" s="102" t="str">
        <f>IF('Liste Beginner'!R20="","",'Liste Beginner'!R20)</f>
        <v/>
      </c>
      <c r="R17" s="102">
        <f>'Liste Beginner'!S20</f>
        <v>0</v>
      </c>
      <c r="S17" s="120" t="str">
        <f>'Liste Beginner'!T20</f>
        <v/>
      </c>
      <c r="T17" s="133">
        <f>'Liste Beginner'!U20</f>
        <v>0</v>
      </c>
    </row>
    <row r="18" spans="1:20" s="112" customFormat="1" ht="21" customHeight="1" x14ac:dyDescent="0.2">
      <c r="A18" s="177" t="str">
        <f>IF('Liste Beginner'!A21="","",'Liste Beginner'!A21&amp;" / "&amp;'Liste Beginner'!B21&amp;" / Beginner")</f>
        <v/>
      </c>
      <c r="B18" s="139" t="str">
        <f>IF('Liste Beginner'!C21="","",'Liste Beginner'!C21)</f>
        <v/>
      </c>
      <c r="C18" s="139" t="str">
        <f>IF('Liste Beginner'!D21="","",'Liste Beginner'!D21)</f>
        <v/>
      </c>
      <c r="D18" s="139" t="str">
        <f>IF('Liste Beginner'!E21="","",'Liste Beginner'!E21)</f>
        <v/>
      </c>
      <c r="E18" s="139" t="str">
        <f>IF('Liste Beginner'!F21="","",'Liste Beginner'!F21)</f>
        <v/>
      </c>
      <c r="F18" s="139" t="str">
        <f>IF('Liste Beginner'!G21="","",'Liste Beginner'!G21)</f>
        <v/>
      </c>
      <c r="G18" s="102" t="str">
        <f>IF('Liste Beginner'!H21="","",'Liste Beginner'!H21)</f>
        <v/>
      </c>
      <c r="H18" s="102" t="str">
        <f>IF('Liste Beginner'!I21="","",'Liste Beginner'!I21)</f>
        <v/>
      </c>
      <c r="I18" s="102" t="str">
        <f>IF('Liste Beginner'!J21="","",'Liste Beginner'!J21)</f>
        <v/>
      </c>
      <c r="J18" s="102" t="str">
        <f>IF('Liste Beginner'!K21="","",'Liste Beginner'!K21)</f>
        <v/>
      </c>
      <c r="K18" s="102" t="str">
        <f>IF('Liste Beginner'!L21="","",'Liste Beginner'!L21)</f>
        <v/>
      </c>
      <c r="L18" s="102" t="str">
        <f>IF('Liste Beginner'!M21="","",'Liste Beginner'!M21)</f>
        <v/>
      </c>
      <c r="M18" s="102" t="str">
        <f>IF('Liste Beginner'!N21="","",'Liste Beginner'!N21)</f>
        <v/>
      </c>
      <c r="N18" s="102" t="str">
        <f>IF('Liste Beginner'!O21="","",'Liste Beginner'!O21)</f>
        <v/>
      </c>
      <c r="O18" s="102" t="str">
        <f>IF('Liste Beginner'!P21="","",'Liste Beginner'!P21)</f>
        <v/>
      </c>
      <c r="P18" s="102" t="str">
        <f>IF('Liste Beginner'!Q21="","",'Liste Beginner'!Q21)</f>
        <v/>
      </c>
      <c r="Q18" s="102" t="str">
        <f>IF('Liste Beginner'!R21="","",'Liste Beginner'!R21)</f>
        <v/>
      </c>
      <c r="R18" s="102">
        <f>'Liste Beginner'!S21</f>
        <v>0</v>
      </c>
      <c r="S18" s="120" t="str">
        <f>'Liste Beginner'!T21</f>
        <v/>
      </c>
      <c r="T18" s="133">
        <f>'Liste Beginner'!U21</f>
        <v>0</v>
      </c>
    </row>
    <row r="19" spans="1:20" s="112" customFormat="1" ht="21" customHeight="1" x14ac:dyDescent="0.2">
      <c r="A19" s="177" t="str">
        <f>IF('Liste Beginner'!A22="","",'Liste Beginner'!A22&amp;" / "&amp;'Liste Beginner'!B22&amp;" / Beginner")</f>
        <v/>
      </c>
      <c r="B19" s="139" t="str">
        <f>IF('Liste Beginner'!C22="","",'Liste Beginner'!C22)</f>
        <v/>
      </c>
      <c r="C19" s="139" t="str">
        <f>IF('Liste Beginner'!D22="","",'Liste Beginner'!D22)</f>
        <v/>
      </c>
      <c r="D19" s="139" t="str">
        <f>IF('Liste Beginner'!E22="","",'Liste Beginner'!E22)</f>
        <v/>
      </c>
      <c r="E19" s="139" t="str">
        <f>IF('Liste Beginner'!F22="","",'Liste Beginner'!F22)</f>
        <v/>
      </c>
      <c r="F19" s="139" t="str">
        <f>IF('Liste Beginner'!G22="","",'Liste Beginner'!G22)</f>
        <v/>
      </c>
      <c r="G19" s="102" t="str">
        <f>IF('Liste Beginner'!H22="","",'Liste Beginner'!H22)</f>
        <v/>
      </c>
      <c r="H19" s="102" t="str">
        <f>IF('Liste Beginner'!I22="","",'Liste Beginner'!I22)</f>
        <v/>
      </c>
      <c r="I19" s="102" t="str">
        <f>IF('Liste Beginner'!J22="","",'Liste Beginner'!J22)</f>
        <v/>
      </c>
      <c r="J19" s="102" t="str">
        <f>IF('Liste Beginner'!K22="","",'Liste Beginner'!K22)</f>
        <v/>
      </c>
      <c r="K19" s="102" t="str">
        <f>IF('Liste Beginner'!L22="","",'Liste Beginner'!L22)</f>
        <v/>
      </c>
      <c r="L19" s="102" t="str">
        <f>IF('Liste Beginner'!M22="","",'Liste Beginner'!M22)</f>
        <v/>
      </c>
      <c r="M19" s="102" t="str">
        <f>IF('Liste Beginner'!N22="","",'Liste Beginner'!N22)</f>
        <v/>
      </c>
      <c r="N19" s="102" t="str">
        <f>IF('Liste Beginner'!O22="","",'Liste Beginner'!O22)</f>
        <v/>
      </c>
      <c r="O19" s="102" t="str">
        <f>IF('Liste Beginner'!P22="","",'Liste Beginner'!P22)</f>
        <v/>
      </c>
      <c r="P19" s="102" t="str">
        <f>IF('Liste Beginner'!Q22="","",'Liste Beginner'!Q22)</f>
        <v/>
      </c>
      <c r="Q19" s="102" t="str">
        <f>IF('Liste Beginner'!R22="","",'Liste Beginner'!R22)</f>
        <v/>
      </c>
      <c r="R19" s="102">
        <f>'Liste Beginner'!S22</f>
        <v>0</v>
      </c>
      <c r="S19" s="120" t="str">
        <f>'Liste Beginner'!T22</f>
        <v/>
      </c>
      <c r="T19" s="133">
        <f>'Liste Beginner'!U22</f>
        <v>0</v>
      </c>
    </row>
    <row r="20" spans="1:20" s="112" customFormat="1" ht="21" customHeight="1" x14ac:dyDescent="0.2">
      <c r="A20" s="177" t="str">
        <f>IF('Liste Beginner'!A23="","",'Liste Beginner'!A23&amp;" / "&amp;'Liste Beginner'!B23&amp;" / Beginner")</f>
        <v/>
      </c>
      <c r="B20" s="139" t="str">
        <f>IF('Liste Beginner'!C23="","",'Liste Beginner'!C23)</f>
        <v/>
      </c>
      <c r="C20" s="139" t="str">
        <f>IF('Liste Beginner'!D23="","",'Liste Beginner'!D23)</f>
        <v/>
      </c>
      <c r="D20" s="139" t="str">
        <f>IF('Liste Beginner'!E23="","",'Liste Beginner'!E23)</f>
        <v/>
      </c>
      <c r="E20" s="139" t="str">
        <f>IF('Liste Beginner'!F23="","",'Liste Beginner'!F23)</f>
        <v/>
      </c>
      <c r="F20" s="139" t="str">
        <f>IF('Liste Beginner'!G23="","",'Liste Beginner'!G23)</f>
        <v/>
      </c>
      <c r="G20" s="102" t="str">
        <f>IF('Liste Beginner'!H23="","",'Liste Beginner'!H23)</f>
        <v/>
      </c>
      <c r="H20" s="102" t="str">
        <f>IF('Liste Beginner'!I23="","",'Liste Beginner'!I23)</f>
        <v/>
      </c>
      <c r="I20" s="102" t="str">
        <f>IF('Liste Beginner'!J23="","",'Liste Beginner'!J23)</f>
        <v/>
      </c>
      <c r="J20" s="102" t="str">
        <f>IF('Liste Beginner'!K23="","",'Liste Beginner'!K23)</f>
        <v/>
      </c>
      <c r="K20" s="102" t="str">
        <f>IF('Liste Beginner'!L23="","",'Liste Beginner'!L23)</f>
        <v/>
      </c>
      <c r="L20" s="102" t="str">
        <f>IF('Liste Beginner'!M23="","",'Liste Beginner'!M23)</f>
        <v/>
      </c>
      <c r="M20" s="102" t="str">
        <f>IF('Liste Beginner'!N23="","",'Liste Beginner'!N23)</f>
        <v/>
      </c>
      <c r="N20" s="102" t="str">
        <f>IF('Liste Beginner'!O23="","",'Liste Beginner'!O23)</f>
        <v/>
      </c>
      <c r="O20" s="102" t="str">
        <f>IF('Liste Beginner'!P23="","",'Liste Beginner'!P23)</f>
        <v/>
      </c>
      <c r="P20" s="102" t="str">
        <f>IF('Liste Beginner'!Q23="","",'Liste Beginner'!Q23)</f>
        <v/>
      </c>
      <c r="Q20" s="102" t="str">
        <f>IF('Liste Beginner'!R23="","",'Liste Beginner'!R23)</f>
        <v/>
      </c>
      <c r="R20" s="102">
        <f>'Liste Beginner'!S23</f>
        <v>0</v>
      </c>
      <c r="S20" s="120" t="str">
        <f>'Liste Beginner'!T23</f>
        <v/>
      </c>
      <c r="T20" s="133">
        <f>'Liste Beginner'!U23</f>
        <v>0</v>
      </c>
    </row>
    <row r="21" spans="1:20" s="112" customFormat="1" ht="21" customHeight="1" x14ac:dyDescent="0.2">
      <c r="A21" s="177" t="str">
        <f>IF('Liste Beginner'!A24="","",'Liste Beginner'!A24&amp;" / "&amp;'Liste Beginner'!B24&amp;" / Beginner")</f>
        <v/>
      </c>
      <c r="B21" s="139" t="str">
        <f>IF('Liste Beginner'!C24="","",'Liste Beginner'!C24)</f>
        <v/>
      </c>
      <c r="C21" s="139" t="str">
        <f>IF('Liste Beginner'!D24="","",'Liste Beginner'!D24)</f>
        <v/>
      </c>
      <c r="D21" s="139" t="str">
        <f>IF('Liste Beginner'!E24="","",'Liste Beginner'!E24)</f>
        <v/>
      </c>
      <c r="E21" s="139" t="str">
        <f>IF('Liste Beginner'!F24="","",'Liste Beginner'!F24)</f>
        <v/>
      </c>
      <c r="F21" s="139" t="str">
        <f>IF('Liste Beginner'!G24="","",'Liste Beginner'!G24)</f>
        <v/>
      </c>
      <c r="G21" s="102" t="str">
        <f>IF('Liste Beginner'!H24="","",'Liste Beginner'!H24)</f>
        <v/>
      </c>
      <c r="H21" s="102" t="str">
        <f>IF('Liste Beginner'!I24="","",'Liste Beginner'!I24)</f>
        <v/>
      </c>
      <c r="I21" s="102" t="str">
        <f>IF('Liste Beginner'!J24="","",'Liste Beginner'!J24)</f>
        <v/>
      </c>
      <c r="J21" s="102" t="str">
        <f>IF('Liste Beginner'!K24="","",'Liste Beginner'!K24)</f>
        <v/>
      </c>
      <c r="K21" s="102" t="str">
        <f>IF('Liste Beginner'!L24="","",'Liste Beginner'!L24)</f>
        <v/>
      </c>
      <c r="L21" s="102" t="str">
        <f>IF('Liste Beginner'!M24="","",'Liste Beginner'!M24)</f>
        <v/>
      </c>
      <c r="M21" s="102" t="str">
        <f>IF('Liste Beginner'!N24="","",'Liste Beginner'!N24)</f>
        <v/>
      </c>
      <c r="N21" s="102" t="str">
        <f>IF('Liste Beginner'!O24="","",'Liste Beginner'!O24)</f>
        <v/>
      </c>
      <c r="O21" s="102" t="str">
        <f>IF('Liste Beginner'!P24="","",'Liste Beginner'!P24)</f>
        <v/>
      </c>
      <c r="P21" s="102" t="str">
        <f>IF('Liste Beginner'!Q24="","",'Liste Beginner'!Q24)</f>
        <v/>
      </c>
      <c r="Q21" s="102" t="str">
        <f>IF('Liste Beginner'!R24="","",'Liste Beginner'!R24)</f>
        <v/>
      </c>
      <c r="R21" s="102">
        <f>'Liste Beginner'!S24</f>
        <v>0</v>
      </c>
      <c r="S21" s="120" t="str">
        <f>'Liste Beginner'!T24</f>
        <v/>
      </c>
      <c r="T21" s="133">
        <f>'Liste Beginner'!U24</f>
        <v>0</v>
      </c>
    </row>
    <row r="22" spans="1:20" s="112" customFormat="1" ht="21" customHeight="1" thickBot="1" x14ac:dyDescent="0.25">
      <c r="A22" s="178" t="str">
        <f>IF('Liste Beginner'!A25="","",'Liste Beginner'!A25&amp;" / "&amp;'Liste Beginner'!B25&amp;" / Beginner")</f>
        <v/>
      </c>
      <c r="B22" s="140" t="str">
        <f>IF('Liste Beginner'!C25="","",'Liste Beginner'!C25)</f>
        <v/>
      </c>
      <c r="C22" s="140" t="str">
        <f>IF('Liste Beginner'!D25="","",'Liste Beginner'!D25)</f>
        <v/>
      </c>
      <c r="D22" s="140" t="str">
        <f>IF('Liste Beginner'!E25="","",'Liste Beginner'!E25)</f>
        <v/>
      </c>
      <c r="E22" s="140" t="str">
        <f>IF('Liste Beginner'!F25="","",'Liste Beginner'!F25)</f>
        <v/>
      </c>
      <c r="F22" s="140" t="str">
        <f>IF('Liste Beginner'!G25="","",'Liste Beginner'!G25)</f>
        <v/>
      </c>
      <c r="G22" s="134" t="str">
        <f>IF('Liste Beginner'!H25="","",'Liste Beginner'!H25)</f>
        <v/>
      </c>
      <c r="H22" s="134" t="str">
        <f>IF('Liste Beginner'!I25="","",'Liste Beginner'!I25)</f>
        <v/>
      </c>
      <c r="I22" s="134" t="str">
        <f>IF('Liste Beginner'!J25="","",'Liste Beginner'!J25)</f>
        <v/>
      </c>
      <c r="J22" s="134" t="str">
        <f>IF('Liste Beginner'!K25="","",'Liste Beginner'!K25)</f>
        <v/>
      </c>
      <c r="K22" s="134" t="str">
        <f>IF('Liste Beginner'!L25="","",'Liste Beginner'!L25)</f>
        <v/>
      </c>
      <c r="L22" s="134" t="str">
        <f>IF('Liste Beginner'!M25="","",'Liste Beginner'!M25)</f>
        <v/>
      </c>
      <c r="M22" s="134" t="str">
        <f>IF('Liste Beginner'!N25="","",'Liste Beginner'!N25)</f>
        <v/>
      </c>
      <c r="N22" s="134" t="str">
        <f>IF('Liste Beginner'!O25="","",'Liste Beginner'!O25)</f>
        <v/>
      </c>
      <c r="O22" s="134" t="str">
        <f>IF('Liste Beginner'!P25="","",'Liste Beginner'!P25)</f>
        <v/>
      </c>
      <c r="P22" s="134" t="str">
        <f>IF('Liste Beginner'!Q25="","",'Liste Beginner'!Q25)</f>
        <v/>
      </c>
      <c r="Q22" s="134" t="str">
        <f>IF('Liste Beginner'!R25="","",'Liste Beginner'!R25)</f>
        <v/>
      </c>
      <c r="R22" s="134">
        <f>'Liste Beginner'!S25</f>
        <v>0</v>
      </c>
      <c r="S22" s="135" t="str">
        <f>'Liste Beginner'!T25</f>
        <v/>
      </c>
      <c r="T22" s="136">
        <f>'Liste Beginner'!U25</f>
        <v>0</v>
      </c>
    </row>
    <row r="23" spans="1:20" s="112" customFormat="1" ht="16.5" thickBot="1" x14ac:dyDescent="0.25">
      <c r="A23" s="170" t="s">
        <v>179</v>
      </c>
      <c r="B23" s="171" t="s">
        <v>8</v>
      </c>
      <c r="C23" s="172" t="s">
        <v>11</v>
      </c>
      <c r="D23" s="172" t="s">
        <v>13</v>
      </c>
      <c r="E23" s="171" t="s">
        <v>5</v>
      </c>
      <c r="F23" s="172" t="s">
        <v>12</v>
      </c>
      <c r="G23" s="173">
        <f>IF('Liste Klasse 1'!H$4="","",'Liste Klasse 1'!H$4)</f>
        <v>1</v>
      </c>
      <c r="H23" s="173">
        <f>IF('Liste Klasse 1'!I$4="","",'Liste Klasse 1'!I$4)</f>
        <v>10</v>
      </c>
      <c r="I23" s="173">
        <f>IF('Liste Klasse 1'!J$4="","",'Liste Klasse 1'!J$4)</f>
        <v>3</v>
      </c>
      <c r="J23" s="173">
        <f>IF('Liste Klasse 1'!K$4="","",'Liste Klasse 1'!K$4)</f>
        <v>4</v>
      </c>
      <c r="K23" s="173">
        <f>IF('Liste Klasse 1'!L$4="","",'Liste Klasse 1'!L$4)</f>
        <v>8</v>
      </c>
      <c r="L23" s="173">
        <f>IF('Liste Klasse 1'!M$4="","",'Liste Klasse 1'!M$4)</f>
        <v>2</v>
      </c>
      <c r="M23" s="173">
        <f>IF('Liste Klasse 1'!N$4="","",'Liste Klasse 1'!N$4)</f>
        <v>7</v>
      </c>
      <c r="N23" s="173">
        <f>IF('Liste Klasse 1'!O$4="","",'Liste Klasse 1'!O$4)</f>
        <v>9</v>
      </c>
      <c r="O23" s="173">
        <f>IF('Liste Klasse 1'!P$4="","",'Liste Klasse 1'!P$4)</f>
        <v>5</v>
      </c>
      <c r="P23" s="173">
        <f>IF('Liste Klasse 1'!Q$4="","",'Liste Klasse 1'!Q$4)</f>
        <v>6</v>
      </c>
      <c r="Q23" s="173">
        <f>IF('Liste Klasse 1'!R$4="","",'Liste Klasse 1'!R$4)</f>
        <v>11</v>
      </c>
      <c r="R23" s="174" t="s">
        <v>7</v>
      </c>
      <c r="S23" s="174" t="s">
        <v>14</v>
      </c>
      <c r="T23" s="175" t="s">
        <v>4</v>
      </c>
    </row>
    <row r="24" spans="1:20" s="112" customFormat="1" ht="21" customHeight="1" x14ac:dyDescent="0.2">
      <c r="A24" s="176" t="str">
        <f>IF('Liste Klasse 1'!A8="","",'Liste Klasse 1'!A8&amp;" / "&amp;'Liste Klasse 1'!B8&amp;" / Klasse 1")</f>
        <v>3 /  / Klasse 1</v>
      </c>
      <c r="B24" s="138" t="str">
        <f>IF('Liste Klasse 1'!C8="","",'Liste Klasse 1'!C8)</f>
        <v>Hanna Pfeiffer</v>
      </c>
      <c r="C24" s="138" t="str">
        <f>IF('Liste Klasse 1'!D8="","",'Liste Klasse 1'!D8)</f>
        <v>VSGO</v>
      </c>
      <c r="D24" s="138" t="str">
        <f>IF('Liste Klasse 1'!E8="","",'Liste Klasse 1'!E8)</f>
        <v>HSVRM</v>
      </c>
      <c r="E24" s="138" t="str">
        <f>IF('Liste Klasse 1'!F8="","",'Liste Klasse 1'!F8)</f>
        <v>Nele</v>
      </c>
      <c r="F24" s="138" t="str">
        <f>IF('Liste Klasse 1'!G8="","",'Liste Klasse 1'!G8)</f>
        <v>Mix</v>
      </c>
      <c r="G24" s="130">
        <f>IF('Liste Klasse 1'!H8="","",'Liste Klasse 1'!H8)</f>
        <v>9.5</v>
      </c>
      <c r="H24" s="130">
        <f>IF('Liste Klasse 1'!I8="","",'Liste Klasse 1'!I8)</f>
        <v>10</v>
      </c>
      <c r="I24" s="130">
        <f>IF('Liste Klasse 1'!J8="","",'Liste Klasse 1'!J8)</f>
        <v>7</v>
      </c>
      <c r="J24" s="130">
        <f>IF('Liste Klasse 1'!K8="","",'Liste Klasse 1'!K8)</f>
        <v>10</v>
      </c>
      <c r="K24" s="130">
        <f>IF('Liste Klasse 1'!L8="","",'Liste Klasse 1'!L8)</f>
        <v>7</v>
      </c>
      <c r="L24" s="130">
        <f>IF('Liste Klasse 1'!M8="","",'Liste Klasse 1'!M8)</f>
        <v>7</v>
      </c>
      <c r="M24" s="130">
        <f>IF('Liste Klasse 1'!N8="","",'Liste Klasse 1'!N8)</f>
        <v>8</v>
      </c>
      <c r="N24" s="130">
        <f>IF('Liste Klasse 1'!O8="","",'Liste Klasse 1'!O8)</f>
        <v>10</v>
      </c>
      <c r="O24" s="130">
        <f>IF('Liste Klasse 1'!P8="","",'Liste Klasse 1'!P8)</f>
        <v>7.5</v>
      </c>
      <c r="P24" s="130">
        <f>IF('Liste Klasse 1'!Q8="","",'Liste Klasse 1'!Q8)</f>
        <v>10</v>
      </c>
      <c r="Q24" s="130">
        <f>IF('Liste Klasse 1'!R8="","",'Liste Klasse 1'!R8)</f>
        <v>9</v>
      </c>
      <c r="R24" s="130">
        <f>'Liste Klasse 1'!S8</f>
        <v>276.5</v>
      </c>
      <c r="S24" s="131" t="str">
        <f>'Liste Klasse 1'!T8</f>
        <v>V</v>
      </c>
      <c r="T24" s="132">
        <f>'Liste Klasse 1'!U8</f>
        <v>1</v>
      </c>
    </row>
    <row r="25" spans="1:20" s="112" customFormat="1" ht="21" customHeight="1" x14ac:dyDescent="0.2">
      <c r="A25" s="177" t="str">
        <f>IF('Liste Klasse 1'!A9="","",'Liste Klasse 1'!A9&amp;" / "&amp;'Liste Klasse 1'!B9&amp;" / Klasse 1")</f>
        <v>4 /  / Klasse 1</v>
      </c>
      <c r="B25" s="139" t="str">
        <f>IF('Liste Klasse 1'!C9="","",'Liste Klasse 1'!C9)</f>
        <v>Sandra Gottscheck</v>
      </c>
      <c r="C25" s="139" t="str">
        <f>IF('Liste Klasse 1'!D9="","",'Liste Klasse 1'!D9)</f>
        <v>VSGO</v>
      </c>
      <c r="D25" s="139" t="str">
        <f>IF('Liste Klasse 1'!E9="","",'Liste Klasse 1'!E9)</f>
        <v>HSVRM</v>
      </c>
      <c r="E25" s="139" t="str">
        <f>IF('Liste Klasse 1'!F9="","",'Liste Klasse 1'!F9)</f>
        <v>Unique Edition from Carolyns Home</v>
      </c>
      <c r="F25" s="139" t="str">
        <f>IF('Liste Klasse 1'!G9="","",'Liste Klasse 1'!G9)</f>
        <v>Border Collie</v>
      </c>
      <c r="G25" s="102">
        <f>IF('Liste Klasse 1'!H9="","",'Liste Klasse 1'!H9)</f>
        <v>10</v>
      </c>
      <c r="H25" s="102">
        <f>IF('Liste Klasse 1'!I9="","",'Liste Klasse 1'!I9)</f>
        <v>10</v>
      </c>
      <c r="I25" s="102">
        <f>IF('Liste Klasse 1'!J9="","",'Liste Klasse 1'!J9)</f>
        <v>10</v>
      </c>
      <c r="J25" s="102">
        <f>IF('Liste Klasse 1'!K9="","",'Liste Klasse 1'!K9)</f>
        <v>8</v>
      </c>
      <c r="K25" s="102">
        <f>IF('Liste Klasse 1'!L9="","",'Liste Klasse 1'!L9)</f>
        <v>9.5</v>
      </c>
      <c r="L25" s="102">
        <f>IF('Liste Klasse 1'!M9="","",'Liste Klasse 1'!M9)</f>
        <v>5</v>
      </c>
      <c r="M25" s="102">
        <f>IF('Liste Klasse 1'!N9="","",'Liste Klasse 1'!N9)</f>
        <v>8</v>
      </c>
      <c r="N25" s="102">
        <f>IF('Liste Klasse 1'!O9="","",'Liste Klasse 1'!O9)</f>
        <v>8</v>
      </c>
      <c r="O25" s="102">
        <f>IF('Liste Klasse 1'!P9="","",'Liste Klasse 1'!P9)</f>
        <v>5</v>
      </c>
      <c r="P25" s="102">
        <f>IF('Liste Klasse 1'!Q9="","",'Liste Klasse 1'!Q9)</f>
        <v>10</v>
      </c>
      <c r="Q25" s="102">
        <f>IF('Liste Klasse 1'!R9="","",'Liste Klasse 1'!R9)</f>
        <v>10</v>
      </c>
      <c r="R25" s="102">
        <f>'Liste Klasse 1'!S9</f>
        <v>273.5</v>
      </c>
      <c r="S25" s="120" t="str">
        <f>'Liste Klasse 1'!T9</f>
        <v>V</v>
      </c>
      <c r="T25" s="133">
        <f>'Liste Klasse 1'!U9</f>
        <v>2</v>
      </c>
    </row>
    <row r="26" spans="1:20" s="112" customFormat="1" ht="21" customHeight="1" x14ac:dyDescent="0.2">
      <c r="A26" s="177" t="str">
        <f>IF('Liste Klasse 1'!A10="","",'Liste Klasse 1'!A10&amp;" / "&amp;'Liste Klasse 1'!B10&amp;" / Klasse 1")</f>
        <v>5 /  / Klasse 1</v>
      </c>
      <c r="B26" s="139" t="str">
        <f>IF('Liste Klasse 1'!C10="","",'Liste Klasse 1'!C10)</f>
        <v>Annette Jung</v>
      </c>
      <c r="C26" s="139" t="str">
        <f>IF('Liste Klasse 1'!D10="","",'Liste Klasse 1'!D10)</f>
        <v>HSV Hösbach</v>
      </c>
      <c r="D26" s="139" t="str">
        <f>IF('Liste Klasse 1'!E10="","",'Liste Klasse 1'!E10)</f>
        <v>HSVRM</v>
      </c>
      <c r="E26" s="139" t="str">
        <f>IF('Liste Klasse 1'!F10="","",'Liste Klasse 1'!F10)</f>
        <v>Sammy</v>
      </c>
      <c r="F26" s="139" t="str">
        <f>IF('Liste Klasse 1'!G10="","",'Liste Klasse 1'!G10)</f>
        <v>Appenzeller Sennenhund</v>
      </c>
      <c r="G26" s="102">
        <f>IF('Liste Klasse 1'!H10="","",'Liste Klasse 1'!H10)</f>
        <v>10</v>
      </c>
      <c r="H26" s="102">
        <f>IF('Liste Klasse 1'!I10="","",'Liste Klasse 1'!I10)</f>
        <v>9</v>
      </c>
      <c r="I26" s="102">
        <f>IF('Liste Klasse 1'!J10="","",'Liste Klasse 1'!J10)</f>
        <v>6</v>
      </c>
      <c r="J26" s="102">
        <f>IF('Liste Klasse 1'!K10="","",'Liste Klasse 1'!K10)</f>
        <v>9</v>
      </c>
      <c r="K26" s="102">
        <f>IF('Liste Klasse 1'!L10="","",'Liste Klasse 1'!L10)</f>
        <v>7</v>
      </c>
      <c r="L26" s="102">
        <f>IF('Liste Klasse 1'!M10="","",'Liste Klasse 1'!M10)</f>
        <v>6.5</v>
      </c>
      <c r="M26" s="102">
        <f>IF('Liste Klasse 1'!N10="","",'Liste Klasse 1'!N10)</f>
        <v>6.5</v>
      </c>
      <c r="N26" s="102">
        <f>IF('Liste Klasse 1'!O10="","",'Liste Klasse 1'!O10)</f>
        <v>8</v>
      </c>
      <c r="O26" s="102">
        <f>IF('Liste Klasse 1'!P10="","",'Liste Klasse 1'!P10)</f>
        <v>8.5</v>
      </c>
      <c r="P26" s="102">
        <f>IF('Liste Klasse 1'!Q10="","",'Liste Klasse 1'!Q10)</f>
        <v>9</v>
      </c>
      <c r="Q26" s="102">
        <f>IF('Liste Klasse 1'!R10="","",'Liste Klasse 1'!R10)</f>
        <v>10</v>
      </c>
      <c r="R26" s="102">
        <f>'Liste Klasse 1'!S10</f>
        <v>256.5</v>
      </c>
      <c r="S26" s="120" t="str">
        <f>'Liste Klasse 1'!T10</f>
        <v>V</v>
      </c>
      <c r="T26" s="133">
        <f>'Liste Klasse 1'!U10</f>
        <v>3</v>
      </c>
    </row>
    <row r="27" spans="1:20" s="112" customFormat="1" ht="21" customHeight="1" x14ac:dyDescent="0.2">
      <c r="A27" s="177" t="str">
        <f>IF('Liste Klasse 1'!A11="","",'Liste Klasse 1'!A11&amp;" / "&amp;'Liste Klasse 1'!B11&amp;" / Klasse 1")</f>
        <v>6 /  / Klasse 1</v>
      </c>
      <c r="B27" s="139" t="str">
        <f>IF('Liste Klasse 1'!C11="","",'Liste Klasse 1'!C11)</f>
        <v>Andrea Bacher</v>
      </c>
      <c r="C27" s="139" t="str">
        <f>IF('Liste Klasse 1'!D11="","",'Liste Klasse 1'!D11)</f>
        <v>HSV Sprendlingen</v>
      </c>
      <c r="D27" s="139" t="str">
        <f>IF('Liste Klasse 1'!E11="","",'Liste Klasse 1'!E11)</f>
        <v>HSVRM</v>
      </c>
      <c r="E27" s="139" t="str">
        <f>IF('Liste Klasse 1'!F11="","",'Liste Klasse 1'!F11)</f>
        <v>Magic Mylo BC aus der alten Noris</v>
      </c>
      <c r="F27" s="139" t="str">
        <f>IF('Liste Klasse 1'!G11="","",'Liste Klasse 1'!G11)</f>
        <v>Border Collie</v>
      </c>
      <c r="G27" s="102">
        <f>IF('Liste Klasse 1'!H11="","",'Liste Klasse 1'!H11)</f>
        <v>0</v>
      </c>
      <c r="H27" s="102">
        <f>IF('Liste Klasse 1'!I11="","",'Liste Klasse 1'!I11)</f>
        <v>10</v>
      </c>
      <c r="I27" s="102">
        <f>IF('Liste Klasse 1'!J11="","",'Liste Klasse 1'!J11)</f>
        <v>9</v>
      </c>
      <c r="J27" s="102">
        <f>IF('Liste Klasse 1'!K11="","",'Liste Klasse 1'!K11)</f>
        <v>10</v>
      </c>
      <c r="K27" s="102">
        <f>IF('Liste Klasse 1'!L11="","",'Liste Klasse 1'!L11)</f>
        <v>8</v>
      </c>
      <c r="L27" s="102">
        <f>IF('Liste Klasse 1'!M11="","",'Liste Klasse 1'!M11)</f>
        <v>8</v>
      </c>
      <c r="M27" s="102">
        <f>IF('Liste Klasse 1'!N11="","",'Liste Klasse 1'!N11)</f>
        <v>9</v>
      </c>
      <c r="N27" s="102">
        <f>IF('Liste Klasse 1'!O11="","",'Liste Klasse 1'!O11)</f>
        <v>10</v>
      </c>
      <c r="O27" s="102">
        <f>IF('Liste Klasse 1'!P11="","",'Liste Klasse 1'!P11)</f>
        <v>8</v>
      </c>
      <c r="P27" s="102">
        <f>IF('Liste Klasse 1'!Q11="","",'Liste Klasse 1'!Q11)</f>
        <v>0</v>
      </c>
      <c r="Q27" s="102">
        <f>IF('Liste Klasse 1'!R11="","",'Liste Klasse 1'!R11)</f>
        <v>10</v>
      </c>
      <c r="R27" s="102">
        <f>'Liste Klasse 1'!S11</f>
        <v>237</v>
      </c>
      <c r="S27" s="120" t="str">
        <f>'Liste Klasse 1'!T11</f>
        <v>SG</v>
      </c>
      <c r="T27" s="133">
        <f>'Liste Klasse 1'!U11</f>
        <v>4</v>
      </c>
    </row>
    <row r="28" spans="1:20" s="112" customFormat="1" ht="21" customHeight="1" x14ac:dyDescent="0.2">
      <c r="A28" s="177" t="str">
        <f>IF('Liste Klasse 1'!A12="","",'Liste Klasse 1'!A12&amp;" / "&amp;'Liste Klasse 1'!B12&amp;" / Klasse 1")</f>
        <v>2 /  / Klasse 1</v>
      </c>
      <c r="B28" s="139" t="str">
        <f>IF('Liste Klasse 1'!C12="","",'Liste Klasse 1'!C12)</f>
        <v>Jennifer Wagner</v>
      </c>
      <c r="C28" s="139" t="str">
        <f>IF('Liste Klasse 1'!D12="","",'Liste Klasse 1'!D12)</f>
        <v>VSGO</v>
      </c>
      <c r="D28" s="139" t="str">
        <f>IF('Liste Klasse 1'!E12="","",'Liste Klasse 1'!E12)</f>
        <v>HSVRM</v>
      </c>
      <c r="E28" s="139" t="str">
        <f>IF('Liste Klasse 1'!F12="","",'Liste Klasse 1'!F12)</f>
        <v>Futurbe Flying High</v>
      </c>
      <c r="F28" s="139" t="str">
        <f>IF('Liste Klasse 1'!G12="","",'Liste Klasse 1'!G12)</f>
        <v>Border Collie</v>
      </c>
      <c r="G28" s="102">
        <f>IF('Liste Klasse 1'!H12="","",'Liste Klasse 1'!H12)</f>
        <v>10</v>
      </c>
      <c r="H28" s="102">
        <f>IF('Liste Klasse 1'!I12="","",'Liste Klasse 1'!I12)</f>
        <v>6</v>
      </c>
      <c r="I28" s="102">
        <f>IF('Liste Klasse 1'!J12="","",'Liste Klasse 1'!J12)</f>
        <v>9</v>
      </c>
      <c r="J28" s="102">
        <f>IF('Liste Klasse 1'!K12="","",'Liste Klasse 1'!K12)</f>
        <v>7</v>
      </c>
      <c r="K28" s="102">
        <f>IF('Liste Klasse 1'!L12="","",'Liste Klasse 1'!L12)</f>
        <v>0</v>
      </c>
      <c r="L28" s="102">
        <f>IF('Liste Klasse 1'!M12="","",'Liste Klasse 1'!M12)</f>
        <v>5</v>
      </c>
      <c r="M28" s="102">
        <f>IF('Liste Klasse 1'!N12="","",'Liste Klasse 1'!N12)</f>
        <v>7</v>
      </c>
      <c r="N28" s="102">
        <f>IF('Liste Klasse 1'!O12="","",'Liste Klasse 1'!O12)</f>
        <v>9</v>
      </c>
      <c r="O28" s="102">
        <f>IF('Liste Klasse 1'!P12="","",'Liste Klasse 1'!P12)</f>
        <v>7</v>
      </c>
      <c r="P28" s="102">
        <f>IF('Liste Klasse 1'!Q12="","",'Liste Klasse 1'!Q12)</f>
        <v>8</v>
      </c>
      <c r="Q28" s="102">
        <f>IF('Liste Klasse 1'!R12="","",'Liste Klasse 1'!R12)</f>
        <v>8</v>
      </c>
      <c r="R28" s="102">
        <f>'Liste Klasse 1'!S12</f>
        <v>220</v>
      </c>
      <c r="S28" s="120" t="str">
        <f>'Liste Klasse 1'!T12</f>
        <v>G</v>
      </c>
      <c r="T28" s="133">
        <f>'Liste Klasse 1'!U12</f>
        <v>5</v>
      </c>
    </row>
    <row r="29" spans="1:20" s="112" customFormat="1" ht="21" customHeight="1" x14ac:dyDescent="0.2">
      <c r="A29" s="177" t="str">
        <f>IF('Liste Klasse 1'!A13="","",'Liste Klasse 1'!A13&amp;" / "&amp;'Liste Klasse 1'!B13&amp;" / Klasse 1")</f>
        <v/>
      </c>
      <c r="B29" s="139" t="str">
        <f>IF('Liste Klasse 1'!C13="","",'Liste Klasse 1'!C13)</f>
        <v/>
      </c>
      <c r="C29" s="139" t="str">
        <f>IF('Liste Klasse 1'!D13="","",'Liste Klasse 1'!D13)</f>
        <v/>
      </c>
      <c r="D29" s="139" t="str">
        <f>IF('Liste Klasse 1'!E13="","",'Liste Klasse 1'!E13)</f>
        <v/>
      </c>
      <c r="E29" s="139" t="str">
        <f>IF('Liste Klasse 1'!F13="","",'Liste Klasse 1'!F13)</f>
        <v/>
      </c>
      <c r="F29" s="139" t="str">
        <f>IF('Liste Klasse 1'!G13="","",'Liste Klasse 1'!G13)</f>
        <v/>
      </c>
      <c r="G29" s="102" t="str">
        <f>IF('Liste Klasse 1'!H13="","",'Liste Klasse 1'!H13)</f>
        <v/>
      </c>
      <c r="H29" s="102" t="str">
        <f>IF('Liste Klasse 1'!I13="","",'Liste Klasse 1'!I13)</f>
        <v/>
      </c>
      <c r="I29" s="102" t="str">
        <f>IF('Liste Klasse 1'!J13="","",'Liste Klasse 1'!J13)</f>
        <v/>
      </c>
      <c r="J29" s="102" t="str">
        <f>IF('Liste Klasse 1'!K13="","",'Liste Klasse 1'!K13)</f>
        <v/>
      </c>
      <c r="K29" s="102" t="str">
        <f>IF('Liste Klasse 1'!L13="","",'Liste Klasse 1'!L13)</f>
        <v/>
      </c>
      <c r="L29" s="102" t="str">
        <f>IF('Liste Klasse 1'!M13="","",'Liste Klasse 1'!M13)</f>
        <v/>
      </c>
      <c r="M29" s="102" t="str">
        <f>IF('Liste Klasse 1'!N13="","",'Liste Klasse 1'!N13)</f>
        <v/>
      </c>
      <c r="N29" s="102" t="str">
        <f>IF('Liste Klasse 1'!O13="","",'Liste Klasse 1'!O13)</f>
        <v/>
      </c>
      <c r="O29" s="102" t="str">
        <f>IF('Liste Klasse 1'!P13="","",'Liste Klasse 1'!P13)</f>
        <v/>
      </c>
      <c r="P29" s="102" t="str">
        <f>IF('Liste Klasse 1'!Q13="","",'Liste Klasse 1'!Q13)</f>
        <v/>
      </c>
      <c r="Q29" s="102" t="str">
        <f>IF('Liste Klasse 1'!R13="","",'Liste Klasse 1'!R13)</f>
        <v/>
      </c>
      <c r="R29" s="102">
        <f>'Liste Klasse 1'!S13</f>
        <v>0</v>
      </c>
      <c r="S29" s="120" t="str">
        <f>'Liste Klasse 1'!T13</f>
        <v/>
      </c>
      <c r="T29" s="133">
        <f>'Liste Klasse 1'!U13</f>
        <v>0</v>
      </c>
    </row>
    <row r="30" spans="1:20" s="112" customFormat="1" ht="21" customHeight="1" x14ac:dyDescent="0.2">
      <c r="A30" s="177" t="str">
        <f>IF('Liste Klasse 1'!A14="","",'Liste Klasse 1'!A14&amp;" / "&amp;'Liste Klasse 1'!B14&amp;" / Klasse 1")</f>
        <v/>
      </c>
      <c r="B30" s="139" t="str">
        <f>IF('Liste Klasse 1'!C14="","",'Liste Klasse 1'!C14)</f>
        <v/>
      </c>
      <c r="C30" s="139" t="str">
        <f>IF('Liste Klasse 1'!D14="","",'Liste Klasse 1'!D14)</f>
        <v/>
      </c>
      <c r="D30" s="139" t="str">
        <f>IF('Liste Klasse 1'!E14="","",'Liste Klasse 1'!E14)</f>
        <v/>
      </c>
      <c r="E30" s="139" t="str">
        <f>IF('Liste Klasse 1'!F14="","",'Liste Klasse 1'!F14)</f>
        <v/>
      </c>
      <c r="F30" s="139" t="str">
        <f>IF('Liste Klasse 1'!G14="","",'Liste Klasse 1'!G14)</f>
        <v/>
      </c>
      <c r="G30" s="102" t="str">
        <f>IF('Liste Klasse 1'!H14="","",'Liste Klasse 1'!H14)</f>
        <v/>
      </c>
      <c r="H30" s="102" t="str">
        <f>IF('Liste Klasse 1'!I14="","",'Liste Klasse 1'!I14)</f>
        <v/>
      </c>
      <c r="I30" s="102" t="str">
        <f>IF('Liste Klasse 1'!J14="","",'Liste Klasse 1'!J14)</f>
        <v/>
      </c>
      <c r="J30" s="102" t="str">
        <f>IF('Liste Klasse 1'!K14="","",'Liste Klasse 1'!K14)</f>
        <v/>
      </c>
      <c r="K30" s="102" t="str">
        <f>IF('Liste Klasse 1'!L14="","",'Liste Klasse 1'!L14)</f>
        <v/>
      </c>
      <c r="L30" s="102" t="str">
        <f>IF('Liste Klasse 1'!M14="","",'Liste Klasse 1'!M14)</f>
        <v/>
      </c>
      <c r="M30" s="102" t="str">
        <f>IF('Liste Klasse 1'!N14="","",'Liste Klasse 1'!N14)</f>
        <v/>
      </c>
      <c r="N30" s="102" t="str">
        <f>IF('Liste Klasse 1'!O14="","",'Liste Klasse 1'!O14)</f>
        <v/>
      </c>
      <c r="O30" s="102" t="str">
        <f>IF('Liste Klasse 1'!P14="","",'Liste Klasse 1'!P14)</f>
        <v/>
      </c>
      <c r="P30" s="102" t="str">
        <f>IF('Liste Klasse 1'!Q14="","",'Liste Klasse 1'!Q14)</f>
        <v/>
      </c>
      <c r="Q30" s="102" t="str">
        <f>IF('Liste Klasse 1'!R14="","",'Liste Klasse 1'!R14)</f>
        <v/>
      </c>
      <c r="R30" s="102">
        <f>'Liste Klasse 1'!S14</f>
        <v>0</v>
      </c>
      <c r="S30" s="120" t="str">
        <f>'Liste Klasse 1'!T14</f>
        <v/>
      </c>
      <c r="T30" s="133">
        <f>'Liste Klasse 1'!U14</f>
        <v>0</v>
      </c>
    </row>
    <row r="31" spans="1:20" s="112" customFormat="1" ht="21" customHeight="1" x14ac:dyDescent="0.2">
      <c r="A31" s="177" t="str">
        <f>IF('Liste Klasse 1'!A15="","",'Liste Klasse 1'!A15&amp;" / "&amp;'Liste Klasse 1'!B15&amp;" / Klasse 1")</f>
        <v/>
      </c>
      <c r="B31" s="139" t="str">
        <f>IF('Liste Klasse 1'!C15="","",'Liste Klasse 1'!C15)</f>
        <v/>
      </c>
      <c r="C31" s="139" t="str">
        <f>IF('Liste Klasse 1'!D15="","",'Liste Klasse 1'!D15)</f>
        <v/>
      </c>
      <c r="D31" s="139" t="str">
        <f>IF('Liste Klasse 1'!E15="","",'Liste Klasse 1'!E15)</f>
        <v/>
      </c>
      <c r="E31" s="139" t="str">
        <f>IF('Liste Klasse 1'!F15="","",'Liste Klasse 1'!F15)</f>
        <v/>
      </c>
      <c r="F31" s="139" t="str">
        <f>IF('Liste Klasse 1'!G15="","",'Liste Klasse 1'!G15)</f>
        <v/>
      </c>
      <c r="G31" s="102" t="str">
        <f>IF('Liste Klasse 1'!H15="","",'Liste Klasse 1'!H15)</f>
        <v/>
      </c>
      <c r="H31" s="102" t="str">
        <f>IF('Liste Klasse 1'!I15="","",'Liste Klasse 1'!I15)</f>
        <v/>
      </c>
      <c r="I31" s="102" t="str">
        <f>IF('Liste Klasse 1'!J15="","",'Liste Klasse 1'!J15)</f>
        <v/>
      </c>
      <c r="J31" s="102" t="str">
        <f>IF('Liste Klasse 1'!K15="","",'Liste Klasse 1'!K15)</f>
        <v/>
      </c>
      <c r="K31" s="102" t="str">
        <f>IF('Liste Klasse 1'!L15="","",'Liste Klasse 1'!L15)</f>
        <v/>
      </c>
      <c r="L31" s="102" t="str">
        <f>IF('Liste Klasse 1'!M15="","",'Liste Klasse 1'!M15)</f>
        <v/>
      </c>
      <c r="M31" s="102" t="str">
        <f>IF('Liste Klasse 1'!N15="","",'Liste Klasse 1'!N15)</f>
        <v/>
      </c>
      <c r="N31" s="102" t="str">
        <f>IF('Liste Klasse 1'!O15="","",'Liste Klasse 1'!O15)</f>
        <v/>
      </c>
      <c r="O31" s="102" t="str">
        <f>IF('Liste Klasse 1'!P15="","",'Liste Klasse 1'!P15)</f>
        <v/>
      </c>
      <c r="P31" s="102" t="str">
        <f>IF('Liste Klasse 1'!Q15="","",'Liste Klasse 1'!Q15)</f>
        <v/>
      </c>
      <c r="Q31" s="102" t="str">
        <f>IF('Liste Klasse 1'!R15="","",'Liste Klasse 1'!R15)</f>
        <v/>
      </c>
      <c r="R31" s="102">
        <f>'Liste Klasse 1'!S15</f>
        <v>0</v>
      </c>
      <c r="S31" s="120" t="str">
        <f>'Liste Klasse 1'!T15</f>
        <v/>
      </c>
      <c r="T31" s="133">
        <f>'Liste Klasse 1'!U15</f>
        <v>0</v>
      </c>
    </row>
    <row r="32" spans="1:20" s="112" customFormat="1" ht="21" customHeight="1" x14ac:dyDescent="0.2">
      <c r="A32" s="177" t="str">
        <f>IF('Liste Klasse 1'!A16="","",'Liste Klasse 1'!A16&amp;" / "&amp;'Liste Klasse 1'!B16&amp;" / Klasse 1")</f>
        <v/>
      </c>
      <c r="B32" s="139" t="str">
        <f>IF('Liste Klasse 1'!C16="","",'Liste Klasse 1'!C16)</f>
        <v/>
      </c>
      <c r="C32" s="139" t="str">
        <f>IF('Liste Klasse 1'!D16="","",'Liste Klasse 1'!D16)</f>
        <v/>
      </c>
      <c r="D32" s="139" t="str">
        <f>IF('Liste Klasse 1'!E16="","",'Liste Klasse 1'!E16)</f>
        <v/>
      </c>
      <c r="E32" s="139" t="str">
        <f>IF('Liste Klasse 1'!F16="","",'Liste Klasse 1'!F16)</f>
        <v/>
      </c>
      <c r="F32" s="139" t="str">
        <f>IF('Liste Klasse 1'!G16="","",'Liste Klasse 1'!G16)</f>
        <v/>
      </c>
      <c r="G32" s="102" t="str">
        <f>IF('Liste Klasse 1'!H16="","",'Liste Klasse 1'!H16)</f>
        <v/>
      </c>
      <c r="H32" s="102" t="str">
        <f>IF('Liste Klasse 1'!I16="","",'Liste Klasse 1'!I16)</f>
        <v/>
      </c>
      <c r="I32" s="102" t="str">
        <f>IF('Liste Klasse 1'!J16="","",'Liste Klasse 1'!J16)</f>
        <v/>
      </c>
      <c r="J32" s="102" t="str">
        <f>IF('Liste Klasse 1'!K16="","",'Liste Klasse 1'!K16)</f>
        <v/>
      </c>
      <c r="K32" s="102" t="str">
        <f>IF('Liste Klasse 1'!L16="","",'Liste Klasse 1'!L16)</f>
        <v/>
      </c>
      <c r="L32" s="102" t="str">
        <f>IF('Liste Klasse 1'!M16="","",'Liste Klasse 1'!M16)</f>
        <v/>
      </c>
      <c r="M32" s="102" t="str">
        <f>IF('Liste Klasse 1'!N16="","",'Liste Klasse 1'!N16)</f>
        <v/>
      </c>
      <c r="N32" s="102" t="str">
        <f>IF('Liste Klasse 1'!O16="","",'Liste Klasse 1'!O16)</f>
        <v/>
      </c>
      <c r="O32" s="102" t="str">
        <f>IF('Liste Klasse 1'!P16="","",'Liste Klasse 1'!P16)</f>
        <v/>
      </c>
      <c r="P32" s="102" t="str">
        <f>IF('Liste Klasse 1'!Q16="","",'Liste Klasse 1'!Q16)</f>
        <v/>
      </c>
      <c r="Q32" s="102" t="str">
        <f>IF('Liste Klasse 1'!R16="","",'Liste Klasse 1'!R16)</f>
        <v/>
      </c>
      <c r="R32" s="102">
        <f>'Liste Klasse 1'!S16</f>
        <v>0</v>
      </c>
      <c r="S32" s="120" t="str">
        <f>'Liste Klasse 1'!T16</f>
        <v/>
      </c>
      <c r="T32" s="133">
        <f>'Liste Klasse 1'!U16</f>
        <v>0</v>
      </c>
    </row>
    <row r="33" spans="1:20" s="112" customFormat="1" ht="21" customHeight="1" x14ac:dyDescent="0.2">
      <c r="A33" s="177" t="str">
        <f>IF('Liste Klasse 1'!A17="","",'Liste Klasse 1'!A17&amp;" / "&amp;'Liste Klasse 1'!B17&amp;" / Klasse 1")</f>
        <v/>
      </c>
      <c r="B33" s="139" t="str">
        <f>IF('Liste Klasse 1'!C17="","",'Liste Klasse 1'!C17)</f>
        <v/>
      </c>
      <c r="C33" s="139" t="str">
        <f>IF('Liste Klasse 1'!D17="","",'Liste Klasse 1'!D17)</f>
        <v/>
      </c>
      <c r="D33" s="139" t="str">
        <f>IF('Liste Klasse 1'!E17="","",'Liste Klasse 1'!E17)</f>
        <v/>
      </c>
      <c r="E33" s="139" t="str">
        <f>IF('Liste Klasse 1'!F17="","",'Liste Klasse 1'!F17)</f>
        <v/>
      </c>
      <c r="F33" s="139" t="str">
        <f>IF('Liste Klasse 1'!G17="","",'Liste Klasse 1'!G17)</f>
        <v/>
      </c>
      <c r="G33" s="102" t="str">
        <f>IF('Liste Klasse 1'!H17="","",'Liste Klasse 1'!H17)</f>
        <v/>
      </c>
      <c r="H33" s="102" t="str">
        <f>IF('Liste Klasse 1'!I17="","",'Liste Klasse 1'!I17)</f>
        <v/>
      </c>
      <c r="I33" s="102" t="str">
        <f>IF('Liste Klasse 1'!J17="","",'Liste Klasse 1'!J17)</f>
        <v/>
      </c>
      <c r="J33" s="102" t="str">
        <f>IF('Liste Klasse 1'!K17="","",'Liste Klasse 1'!K17)</f>
        <v/>
      </c>
      <c r="K33" s="102" t="str">
        <f>IF('Liste Klasse 1'!L17="","",'Liste Klasse 1'!L17)</f>
        <v/>
      </c>
      <c r="L33" s="102" t="str">
        <f>IF('Liste Klasse 1'!M17="","",'Liste Klasse 1'!M17)</f>
        <v/>
      </c>
      <c r="M33" s="102" t="str">
        <f>IF('Liste Klasse 1'!N17="","",'Liste Klasse 1'!N17)</f>
        <v/>
      </c>
      <c r="N33" s="102" t="str">
        <f>IF('Liste Klasse 1'!O17="","",'Liste Klasse 1'!O17)</f>
        <v/>
      </c>
      <c r="O33" s="102" t="str">
        <f>IF('Liste Klasse 1'!P17="","",'Liste Klasse 1'!P17)</f>
        <v/>
      </c>
      <c r="P33" s="102" t="str">
        <f>IF('Liste Klasse 1'!Q17="","",'Liste Klasse 1'!Q17)</f>
        <v/>
      </c>
      <c r="Q33" s="102" t="str">
        <f>IF('Liste Klasse 1'!R17="","",'Liste Klasse 1'!R17)</f>
        <v/>
      </c>
      <c r="R33" s="102">
        <f>'Liste Klasse 1'!S17</f>
        <v>0</v>
      </c>
      <c r="S33" s="120" t="str">
        <f>'Liste Klasse 1'!T17</f>
        <v/>
      </c>
      <c r="T33" s="133">
        <f>'Liste Klasse 1'!U17</f>
        <v>0</v>
      </c>
    </row>
    <row r="34" spans="1:20" s="112" customFormat="1" ht="21" customHeight="1" x14ac:dyDescent="0.2">
      <c r="A34" s="177" t="str">
        <f>IF('Liste Klasse 1'!A18="","",'Liste Klasse 1'!A18&amp;" / "&amp;'Liste Klasse 1'!B18&amp;" / Klasse 1")</f>
        <v/>
      </c>
      <c r="B34" s="139" t="str">
        <f>IF('Liste Klasse 1'!C18="","",'Liste Klasse 1'!C18)</f>
        <v/>
      </c>
      <c r="C34" s="139" t="str">
        <f>IF('Liste Klasse 1'!D18="","",'Liste Klasse 1'!D18)</f>
        <v/>
      </c>
      <c r="D34" s="139" t="str">
        <f>IF('Liste Klasse 1'!E18="","",'Liste Klasse 1'!E18)</f>
        <v/>
      </c>
      <c r="E34" s="139" t="str">
        <f>IF('Liste Klasse 1'!F18="","",'Liste Klasse 1'!F18)</f>
        <v/>
      </c>
      <c r="F34" s="139" t="str">
        <f>IF('Liste Klasse 1'!G18="","",'Liste Klasse 1'!G18)</f>
        <v/>
      </c>
      <c r="G34" s="102" t="str">
        <f>IF('Liste Klasse 1'!H18="","",'Liste Klasse 1'!H18)</f>
        <v/>
      </c>
      <c r="H34" s="102" t="str">
        <f>IF('Liste Klasse 1'!I18="","",'Liste Klasse 1'!I18)</f>
        <v/>
      </c>
      <c r="I34" s="102" t="str">
        <f>IF('Liste Klasse 1'!J18="","",'Liste Klasse 1'!J18)</f>
        <v/>
      </c>
      <c r="J34" s="102" t="str">
        <f>IF('Liste Klasse 1'!K18="","",'Liste Klasse 1'!K18)</f>
        <v/>
      </c>
      <c r="K34" s="102" t="str">
        <f>IF('Liste Klasse 1'!L18="","",'Liste Klasse 1'!L18)</f>
        <v/>
      </c>
      <c r="L34" s="102" t="str">
        <f>IF('Liste Klasse 1'!M18="","",'Liste Klasse 1'!M18)</f>
        <v/>
      </c>
      <c r="M34" s="102" t="str">
        <f>IF('Liste Klasse 1'!N18="","",'Liste Klasse 1'!N18)</f>
        <v/>
      </c>
      <c r="N34" s="102" t="str">
        <f>IF('Liste Klasse 1'!O18="","",'Liste Klasse 1'!O18)</f>
        <v/>
      </c>
      <c r="O34" s="102" t="str">
        <f>IF('Liste Klasse 1'!P18="","",'Liste Klasse 1'!P18)</f>
        <v/>
      </c>
      <c r="P34" s="102" t="str">
        <f>IF('Liste Klasse 1'!Q18="","",'Liste Klasse 1'!Q18)</f>
        <v/>
      </c>
      <c r="Q34" s="102" t="str">
        <f>IF('Liste Klasse 1'!R18="","",'Liste Klasse 1'!R18)</f>
        <v/>
      </c>
      <c r="R34" s="102">
        <f>'Liste Klasse 1'!S18</f>
        <v>0</v>
      </c>
      <c r="S34" s="120" t="str">
        <f>'Liste Klasse 1'!T18</f>
        <v/>
      </c>
      <c r="T34" s="133">
        <f>'Liste Klasse 1'!U18</f>
        <v>0</v>
      </c>
    </row>
    <row r="35" spans="1:20" s="112" customFormat="1" ht="21" customHeight="1" x14ac:dyDescent="0.2">
      <c r="A35" s="177" t="str">
        <f>IF('Liste Klasse 1'!A19="","",'Liste Klasse 1'!A19&amp;" / "&amp;'Liste Klasse 1'!B19&amp;" / Klasse 1")</f>
        <v/>
      </c>
      <c r="B35" s="139" t="str">
        <f>IF('Liste Klasse 1'!C19="","",'Liste Klasse 1'!C19)</f>
        <v/>
      </c>
      <c r="C35" s="139" t="str">
        <f>IF('Liste Klasse 1'!D19="","",'Liste Klasse 1'!D19)</f>
        <v/>
      </c>
      <c r="D35" s="139" t="str">
        <f>IF('Liste Klasse 1'!E19="","",'Liste Klasse 1'!E19)</f>
        <v/>
      </c>
      <c r="E35" s="139" t="str">
        <f>IF('Liste Klasse 1'!F19="","",'Liste Klasse 1'!F19)</f>
        <v/>
      </c>
      <c r="F35" s="139" t="str">
        <f>IF('Liste Klasse 1'!G19="","",'Liste Klasse 1'!G19)</f>
        <v/>
      </c>
      <c r="G35" s="102" t="str">
        <f>IF('Liste Klasse 1'!H19="","",'Liste Klasse 1'!H19)</f>
        <v/>
      </c>
      <c r="H35" s="102" t="str">
        <f>IF('Liste Klasse 1'!I19="","",'Liste Klasse 1'!I19)</f>
        <v/>
      </c>
      <c r="I35" s="102" t="str">
        <f>IF('Liste Klasse 1'!J19="","",'Liste Klasse 1'!J19)</f>
        <v/>
      </c>
      <c r="J35" s="102" t="str">
        <f>IF('Liste Klasse 1'!K19="","",'Liste Klasse 1'!K19)</f>
        <v/>
      </c>
      <c r="K35" s="102" t="str">
        <f>IF('Liste Klasse 1'!L19="","",'Liste Klasse 1'!L19)</f>
        <v/>
      </c>
      <c r="L35" s="102" t="str">
        <f>IF('Liste Klasse 1'!M19="","",'Liste Klasse 1'!M19)</f>
        <v/>
      </c>
      <c r="M35" s="102" t="str">
        <f>IF('Liste Klasse 1'!N19="","",'Liste Klasse 1'!N19)</f>
        <v/>
      </c>
      <c r="N35" s="102" t="str">
        <f>IF('Liste Klasse 1'!O19="","",'Liste Klasse 1'!O19)</f>
        <v/>
      </c>
      <c r="O35" s="102" t="str">
        <f>IF('Liste Klasse 1'!P19="","",'Liste Klasse 1'!P19)</f>
        <v/>
      </c>
      <c r="P35" s="102" t="str">
        <f>IF('Liste Klasse 1'!Q19="","",'Liste Klasse 1'!Q19)</f>
        <v/>
      </c>
      <c r="Q35" s="102" t="str">
        <f>IF('Liste Klasse 1'!R19="","",'Liste Klasse 1'!R19)</f>
        <v/>
      </c>
      <c r="R35" s="102">
        <f>'Liste Klasse 1'!S19</f>
        <v>0</v>
      </c>
      <c r="S35" s="120" t="str">
        <f>'Liste Klasse 1'!T19</f>
        <v/>
      </c>
      <c r="T35" s="133">
        <f>'Liste Klasse 1'!U19</f>
        <v>0</v>
      </c>
    </row>
    <row r="36" spans="1:20" s="112" customFormat="1" ht="21" customHeight="1" x14ac:dyDescent="0.2">
      <c r="A36" s="177" t="str">
        <f>IF('Liste Klasse 1'!A20="","",'Liste Klasse 1'!A20&amp;" / "&amp;'Liste Klasse 1'!B20&amp;" / Klasse 1")</f>
        <v/>
      </c>
      <c r="B36" s="139" t="str">
        <f>IF('Liste Klasse 1'!C20="","",'Liste Klasse 1'!C20)</f>
        <v/>
      </c>
      <c r="C36" s="139" t="str">
        <f>IF('Liste Klasse 1'!D20="","",'Liste Klasse 1'!D20)</f>
        <v/>
      </c>
      <c r="D36" s="139" t="str">
        <f>IF('Liste Klasse 1'!E20="","",'Liste Klasse 1'!E20)</f>
        <v/>
      </c>
      <c r="E36" s="139" t="str">
        <f>IF('Liste Klasse 1'!F20="","",'Liste Klasse 1'!F20)</f>
        <v/>
      </c>
      <c r="F36" s="139" t="str">
        <f>IF('Liste Klasse 1'!G20="","",'Liste Klasse 1'!G20)</f>
        <v/>
      </c>
      <c r="G36" s="102" t="str">
        <f>IF('Liste Klasse 1'!H20="","",'Liste Klasse 1'!H20)</f>
        <v/>
      </c>
      <c r="H36" s="102" t="str">
        <f>IF('Liste Klasse 1'!I20="","",'Liste Klasse 1'!I20)</f>
        <v/>
      </c>
      <c r="I36" s="102" t="str">
        <f>IF('Liste Klasse 1'!J20="","",'Liste Klasse 1'!J20)</f>
        <v/>
      </c>
      <c r="J36" s="102" t="str">
        <f>IF('Liste Klasse 1'!K20="","",'Liste Klasse 1'!K20)</f>
        <v/>
      </c>
      <c r="K36" s="102" t="str">
        <f>IF('Liste Klasse 1'!L20="","",'Liste Klasse 1'!L20)</f>
        <v/>
      </c>
      <c r="L36" s="102" t="str">
        <f>IF('Liste Klasse 1'!M20="","",'Liste Klasse 1'!M20)</f>
        <v/>
      </c>
      <c r="M36" s="102" t="str">
        <f>IF('Liste Klasse 1'!N20="","",'Liste Klasse 1'!N20)</f>
        <v/>
      </c>
      <c r="N36" s="102" t="str">
        <f>IF('Liste Klasse 1'!O20="","",'Liste Klasse 1'!O20)</f>
        <v/>
      </c>
      <c r="O36" s="102" t="str">
        <f>IF('Liste Klasse 1'!P20="","",'Liste Klasse 1'!P20)</f>
        <v/>
      </c>
      <c r="P36" s="102" t="str">
        <f>IF('Liste Klasse 1'!Q20="","",'Liste Klasse 1'!Q20)</f>
        <v/>
      </c>
      <c r="Q36" s="102" t="str">
        <f>IF('Liste Klasse 1'!R20="","",'Liste Klasse 1'!R20)</f>
        <v/>
      </c>
      <c r="R36" s="102">
        <f>'Liste Klasse 1'!S20</f>
        <v>0</v>
      </c>
      <c r="S36" s="120" t="str">
        <f>'Liste Klasse 1'!T20</f>
        <v/>
      </c>
      <c r="T36" s="133">
        <f>'Liste Klasse 1'!U20</f>
        <v>0</v>
      </c>
    </row>
    <row r="37" spans="1:20" s="112" customFormat="1" ht="21" customHeight="1" x14ac:dyDescent="0.2">
      <c r="A37" s="177" t="str">
        <f>IF('Liste Klasse 1'!A21="","",'Liste Klasse 1'!A21&amp;" / "&amp;'Liste Klasse 1'!B21&amp;" / Klasse 1")</f>
        <v/>
      </c>
      <c r="B37" s="139" t="str">
        <f>IF('Liste Klasse 1'!C21="","",'Liste Klasse 1'!C21)</f>
        <v/>
      </c>
      <c r="C37" s="139" t="str">
        <f>IF('Liste Klasse 1'!D21="","",'Liste Klasse 1'!D21)</f>
        <v/>
      </c>
      <c r="D37" s="139" t="str">
        <f>IF('Liste Klasse 1'!E21="","",'Liste Klasse 1'!E21)</f>
        <v/>
      </c>
      <c r="E37" s="139" t="str">
        <f>IF('Liste Klasse 1'!F21="","",'Liste Klasse 1'!F21)</f>
        <v/>
      </c>
      <c r="F37" s="139" t="str">
        <f>IF('Liste Klasse 1'!G21="","",'Liste Klasse 1'!G21)</f>
        <v/>
      </c>
      <c r="G37" s="102" t="str">
        <f>IF('Liste Klasse 1'!H21="","",'Liste Klasse 1'!H21)</f>
        <v/>
      </c>
      <c r="H37" s="102" t="str">
        <f>IF('Liste Klasse 1'!I21="","",'Liste Klasse 1'!I21)</f>
        <v/>
      </c>
      <c r="I37" s="102" t="str">
        <f>IF('Liste Klasse 1'!J21="","",'Liste Klasse 1'!J21)</f>
        <v/>
      </c>
      <c r="J37" s="102" t="str">
        <f>IF('Liste Klasse 1'!K21="","",'Liste Klasse 1'!K21)</f>
        <v/>
      </c>
      <c r="K37" s="102" t="str">
        <f>IF('Liste Klasse 1'!L21="","",'Liste Klasse 1'!L21)</f>
        <v/>
      </c>
      <c r="L37" s="102" t="str">
        <f>IF('Liste Klasse 1'!M21="","",'Liste Klasse 1'!M21)</f>
        <v/>
      </c>
      <c r="M37" s="102" t="str">
        <f>IF('Liste Klasse 1'!N21="","",'Liste Klasse 1'!N21)</f>
        <v/>
      </c>
      <c r="N37" s="102" t="str">
        <f>IF('Liste Klasse 1'!O21="","",'Liste Klasse 1'!O21)</f>
        <v/>
      </c>
      <c r="O37" s="102" t="str">
        <f>IF('Liste Klasse 1'!P21="","",'Liste Klasse 1'!P21)</f>
        <v/>
      </c>
      <c r="P37" s="102" t="str">
        <f>IF('Liste Klasse 1'!Q21="","",'Liste Klasse 1'!Q21)</f>
        <v/>
      </c>
      <c r="Q37" s="102" t="str">
        <f>IF('Liste Klasse 1'!R21="","",'Liste Klasse 1'!R21)</f>
        <v/>
      </c>
      <c r="R37" s="102">
        <f>'Liste Klasse 1'!S21</f>
        <v>0</v>
      </c>
      <c r="S37" s="120" t="str">
        <f>'Liste Klasse 1'!T21</f>
        <v/>
      </c>
      <c r="T37" s="133">
        <f>'Liste Klasse 1'!U21</f>
        <v>0</v>
      </c>
    </row>
    <row r="38" spans="1:20" s="112" customFormat="1" ht="21" customHeight="1" x14ac:dyDescent="0.2">
      <c r="A38" s="177" t="str">
        <f>IF('Liste Klasse 1'!A22="","",'Liste Klasse 1'!A22&amp;" / "&amp;'Liste Klasse 1'!B22&amp;" / Klasse 1")</f>
        <v/>
      </c>
      <c r="B38" s="139" t="str">
        <f>IF('Liste Klasse 1'!C22="","",'Liste Klasse 1'!C22)</f>
        <v/>
      </c>
      <c r="C38" s="139" t="str">
        <f>IF('Liste Klasse 1'!D22="","",'Liste Klasse 1'!D22)</f>
        <v/>
      </c>
      <c r="D38" s="139" t="str">
        <f>IF('Liste Klasse 1'!E22="","",'Liste Klasse 1'!E22)</f>
        <v/>
      </c>
      <c r="E38" s="139" t="str">
        <f>IF('Liste Klasse 1'!F22="","",'Liste Klasse 1'!F22)</f>
        <v/>
      </c>
      <c r="F38" s="139" t="str">
        <f>IF('Liste Klasse 1'!G22="","",'Liste Klasse 1'!G22)</f>
        <v/>
      </c>
      <c r="G38" s="102" t="str">
        <f>IF('Liste Klasse 1'!H22="","",'Liste Klasse 1'!H22)</f>
        <v/>
      </c>
      <c r="H38" s="102" t="str">
        <f>IF('Liste Klasse 1'!I22="","",'Liste Klasse 1'!I22)</f>
        <v/>
      </c>
      <c r="I38" s="102" t="str">
        <f>IF('Liste Klasse 1'!J22="","",'Liste Klasse 1'!J22)</f>
        <v/>
      </c>
      <c r="J38" s="102" t="str">
        <f>IF('Liste Klasse 1'!K22="","",'Liste Klasse 1'!K22)</f>
        <v/>
      </c>
      <c r="K38" s="102" t="str">
        <f>IF('Liste Klasse 1'!L22="","",'Liste Klasse 1'!L22)</f>
        <v/>
      </c>
      <c r="L38" s="102" t="str">
        <f>IF('Liste Klasse 1'!M22="","",'Liste Klasse 1'!M22)</f>
        <v/>
      </c>
      <c r="M38" s="102" t="str">
        <f>IF('Liste Klasse 1'!N22="","",'Liste Klasse 1'!N22)</f>
        <v/>
      </c>
      <c r="N38" s="102" t="str">
        <f>IF('Liste Klasse 1'!O22="","",'Liste Klasse 1'!O22)</f>
        <v/>
      </c>
      <c r="O38" s="102" t="str">
        <f>IF('Liste Klasse 1'!P22="","",'Liste Klasse 1'!P22)</f>
        <v/>
      </c>
      <c r="P38" s="102" t="str">
        <f>IF('Liste Klasse 1'!Q22="","",'Liste Klasse 1'!Q22)</f>
        <v/>
      </c>
      <c r="Q38" s="102" t="str">
        <f>IF('Liste Klasse 1'!R22="","",'Liste Klasse 1'!R22)</f>
        <v/>
      </c>
      <c r="R38" s="102">
        <f>'Liste Klasse 1'!S22</f>
        <v>0</v>
      </c>
      <c r="S38" s="120" t="str">
        <f>'Liste Klasse 1'!T22</f>
        <v/>
      </c>
      <c r="T38" s="133">
        <f>'Liste Klasse 1'!U22</f>
        <v>0</v>
      </c>
    </row>
    <row r="39" spans="1:20" s="112" customFormat="1" ht="21" customHeight="1" x14ac:dyDescent="0.2">
      <c r="A39" s="177" t="str">
        <f>IF('Liste Klasse 1'!A23="","",'Liste Klasse 1'!A23&amp;" / "&amp;'Liste Klasse 1'!B23&amp;" / Klasse 1")</f>
        <v/>
      </c>
      <c r="B39" s="139" t="str">
        <f>IF('Liste Klasse 1'!C23="","",'Liste Klasse 1'!C23)</f>
        <v/>
      </c>
      <c r="C39" s="139" t="str">
        <f>IF('Liste Klasse 1'!D23="","",'Liste Klasse 1'!D23)</f>
        <v/>
      </c>
      <c r="D39" s="139" t="str">
        <f>IF('Liste Klasse 1'!E23="","",'Liste Klasse 1'!E23)</f>
        <v/>
      </c>
      <c r="E39" s="139" t="str">
        <f>IF('Liste Klasse 1'!F23="","",'Liste Klasse 1'!F23)</f>
        <v/>
      </c>
      <c r="F39" s="139" t="str">
        <f>IF('Liste Klasse 1'!G23="","",'Liste Klasse 1'!G23)</f>
        <v/>
      </c>
      <c r="G39" s="102" t="str">
        <f>IF('Liste Klasse 1'!H23="","",'Liste Klasse 1'!H23)</f>
        <v/>
      </c>
      <c r="H39" s="102" t="str">
        <f>IF('Liste Klasse 1'!I23="","",'Liste Klasse 1'!I23)</f>
        <v/>
      </c>
      <c r="I39" s="102" t="str">
        <f>IF('Liste Klasse 1'!J23="","",'Liste Klasse 1'!J23)</f>
        <v/>
      </c>
      <c r="J39" s="102" t="str">
        <f>IF('Liste Klasse 1'!K23="","",'Liste Klasse 1'!K23)</f>
        <v/>
      </c>
      <c r="K39" s="102" t="str">
        <f>IF('Liste Klasse 1'!L23="","",'Liste Klasse 1'!L23)</f>
        <v/>
      </c>
      <c r="L39" s="102" t="str">
        <f>IF('Liste Klasse 1'!M23="","",'Liste Klasse 1'!M23)</f>
        <v/>
      </c>
      <c r="M39" s="102" t="str">
        <f>IF('Liste Klasse 1'!N23="","",'Liste Klasse 1'!N23)</f>
        <v/>
      </c>
      <c r="N39" s="102" t="str">
        <f>IF('Liste Klasse 1'!O23="","",'Liste Klasse 1'!O23)</f>
        <v/>
      </c>
      <c r="O39" s="102" t="str">
        <f>IF('Liste Klasse 1'!P23="","",'Liste Klasse 1'!P23)</f>
        <v/>
      </c>
      <c r="P39" s="102" t="str">
        <f>IF('Liste Klasse 1'!Q23="","",'Liste Klasse 1'!Q23)</f>
        <v/>
      </c>
      <c r="Q39" s="102" t="str">
        <f>IF('Liste Klasse 1'!R23="","",'Liste Klasse 1'!R23)</f>
        <v/>
      </c>
      <c r="R39" s="102">
        <f>'Liste Klasse 1'!S23</f>
        <v>0</v>
      </c>
      <c r="S39" s="120" t="str">
        <f>'Liste Klasse 1'!T23</f>
        <v/>
      </c>
      <c r="T39" s="133">
        <f>'Liste Klasse 1'!U23</f>
        <v>0</v>
      </c>
    </row>
    <row r="40" spans="1:20" s="112" customFormat="1" ht="21" customHeight="1" x14ac:dyDescent="0.2">
      <c r="A40" s="177" t="str">
        <f>IF('Liste Klasse 1'!A24="","",'Liste Klasse 1'!A24&amp;" / "&amp;'Liste Klasse 1'!B24&amp;" / Klasse 1")</f>
        <v/>
      </c>
      <c r="B40" s="139" t="str">
        <f>IF('Liste Klasse 1'!C24="","",'Liste Klasse 1'!C24)</f>
        <v/>
      </c>
      <c r="C40" s="139" t="str">
        <f>IF('Liste Klasse 1'!D24="","",'Liste Klasse 1'!D24)</f>
        <v/>
      </c>
      <c r="D40" s="139" t="str">
        <f>IF('Liste Klasse 1'!E24="","",'Liste Klasse 1'!E24)</f>
        <v/>
      </c>
      <c r="E40" s="139" t="str">
        <f>IF('Liste Klasse 1'!F24="","",'Liste Klasse 1'!F24)</f>
        <v/>
      </c>
      <c r="F40" s="139" t="str">
        <f>IF('Liste Klasse 1'!G24="","",'Liste Klasse 1'!G24)</f>
        <v/>
      </c>
      <c r="G40" s="102" t="str">
        <f>IF('Liste Klasse 1'!H24="","",'Liste Klasse 1'!H24)</f>
        <v/>
      </c>
      <c r="H40" s="102" t="str">
        <f>IF('Liste Klasse 1'!I24="","",'Liste Klasse 1'!I24)</f>
        <v/>
      </c>
      <c r="I40" s="102" t="str">
        <f>IF('Liste Klasse 1'!J24="","",'Liste Klasse 1'!J24)</f>
        <v/>
      </c>
      <c r="J40" s="102" t="str">
        <f>IF('Liste Klasse 1'!K24="","",'Liste Klasse 1'!K24)</f>
        <v/>
      </c>
      <c r="K40" s="102" t="str">
        <f>IF('Liste Klasse 1'!L24="","",'Liste Klasse 1'!L24)</f>
        <v/>
      </c>
      <c r="L40" s="102" t="str">
        <f>IF('Liste Klasse 1'!M24="","",'Liste Klasse 1'!M24)</f>
        <v/>
      </c>
      <c r="M40" s="102" t="str">
        <f>IF('Liste Klasse 1'!N24="","",'Liste Klasse 1'!N24)</f>
        <v/>
      </c>
      <c r="N40" s="102" t="str">
        <f>IF('Liste Klasse 1'!O24="","",'Liste Klasse 1'!O24)</f>
        <v/>
      </c>
      <c r="O40" s="102" t="str">
        <f>IF('Liste Klasse 1'!P24="","",'Liste Klasse 1'!P24)</f>
        <v/>
      </c>
      <c r="P40" s="102" t="str">
        <f>IF('Liste Klasse 1'!Q24="","",'Liste Klasse 1'!Q24)</f>
        <v/>
      </c>
      <c r="Q40" s="102" t="str">
        <f>IF('Liste Klasse 1'!R24="","",'Liste Klasse 1'!R24)</f>
        <v/>
      </c>
      <c r="R40" s="102">
        <f>'Liste Klasse 1'!S24</f>
        <v>0</v>
      </c>
      <c r="S40" s="120" t="str">
        <f>'Liste Klasse 1'!T24</f>
        <v/>
      </c>
      <c r="T40" s="133">
        <f>'Liste Klasse 1'!U24</f>
        <v>0</v>
      </c>
    </row>
    <row r="41" spans="1:20" s="112" customFormat="1" ht="21" customHeight="1" thickBot="1" x14ac:dyDescent="0.25">
      <c r="A41" s="178" t="str">
        <f>IF('Liste Klasse 1'!A25="","",'Liste Klasse 1'!A25&amp;" / "&amp;'Liste Klasse 1'!B25&amp;" / Klasse 1")</f>
        <v/>
      </c>
      <c r="B41" s="140" t="str">
        <f>IF('Liste Klasse 1'!C25="","",'Liste Klasse 1'!C25)</f>
        <v/>
      </c>
      <c r="C41" s="140" t="str">
        <f>IF('Liste Klasse 1'!D25="","",'Liste Klasse 1'!D25)</f>
        <v/>
      </c>
      <c r="D41" s="140" t="str">
        <f>IF('Liste Klasse 1'!E25="","",'Liste Klasse 1'!E25)</f>
        <v/>
      </c>
      <c r="E41" s="140" t="str">
        <f>IF('Liste Klasse 1'!F25="","",'Liste Klasse 1'!F25)</f>
        <v/>
      </c>
      <c r="F41" s="140" t="str">
        <f>IF('Liste Klasse 1'!G25="","",'Liste Klasse 1'!G25)</f>
        <v/>
      </c>
      <c r="G41" s="134" t="str">
        <f>IF('Liste Klasse 1'!H25="","",'Liste Klasse 1'!H25)</f>
        <v/>
      </c>
      <c r="H41" s="134" t="str">
        <f>IF('Liste Klasse 1'!I25="","",'Liste Klasse 1'!I25)</f>
        <v/>
      </c>
      <c r="I41" s="134" t="str">
        <f>IF('Liste Klasse 1'!J25="","",'Liste Klasse 1'!J25)</f>
        <v/>
      </c>
      <c r="J41" s="134" t="str">
        <f>IF('Liste Klasse 1'!K25="","",'Liste Klasse 1'!K25)</f>
        <v/>
      </c>
      <c r="K41" s="134" t="str">
        <f>IF('Liste Klasse 1'!L25="","",'Liste Klasse 1'!L25)</f>
        <v/>
      </c>
      <c r="L41" s="134" t="str">
        <f>IF('Liste Klasse 1'!M25="","",'Liste Klasse 1'!M25)</f>
        <v/>
      </c>
      <c r="M41" s="134" t="str">
        <f>IF('Liste Klasse 1'!N25="","",'Liste Klasse 1'!N25)</f>
        <v/>
      </c>
      <c r="N41" s="134" t="str">
        <f>IF('Liste Klasse 1'!O25="","",'Liste Klasse 1'!O25)</f>
        <v/>
      </c>
      <c r="O41" s="134" t="str">
        <f>IF('Liste Klasse 1'!P25="","",'Liste Klasse 1'!P25)</f>
        <v/>
      </c>
      <c r="P41" s="134" t="str">
        <f>IF('Liste Klasse 1'!Q25="","",'Liste Klasse 1'!Q25)</f>
        <v/>
      </c>
      <c r="Q41" s="134" t="str">
        <f>IF('Liste Klasse 1'!R25="","",'Liste Klasse 1'!R25)</f>
        <v/>
      </c>
      <c r="R41" s="134">
        <f>'Liste Klasse 1'!S25</f>
        <v>0</v>
      </c>
      <c r="S41" s="135" t="str">
        <f>'Liste Klasse 1'!T25</f>
        <v/>
      </c>
      <c r="T41" s="136">
        <f>'Liste Klasse 1'!U25</f>
        <v>0</v>
      </c>
    </row>
    <row r="42" spans="1:20" s="112" customFormat="1" ht="16.5" thickBot="1" x14ac:dyDescent="0.25">
      <c r="A42" s="170" t="s">
        <v>179</v>
      </c>
      <c r="B42" s="171" t="s">
        <v>8</v>
      </c>
      <c r="C42" s="172" t="s">
        <v>11</v>
      </c>
      <c r="D42" s="172" t="s">
        <v>13</v>
      </c>
      <c r="E42" s="171" t="s">
        <v>5</v>
      </c>
      <c r="F42" s="172" t="s">
        <v>12</v>
      </c>
      <c r="G42" s="173">
        <f>IF('Liste Klasse 2'!H$4="","",'Liste Klasse 2'!H$4)</f>
        <v>1</v>
      </c>
      <c r="H42" s="173">
        <f>IF('Liste Klasse 2'!I$4="","",'Liste Klasse 2'!I$4)</f>
        <v>3</v>
      </c>
      <c r="I42" s="173">
        <f>IF('Liste Klasse 2'!J$4="","",'Liste Klasse 2'!J$4)</f>
        <v>4</v>
      </c>
      <c r="J42" s="173">
        <f>IF('Liste Klasse 2'!K$4="","",'Liste Klasse 2'!K$4)</f>
        <v>8</v>
      </c>
      <c r="K42" s="173">
        <f>IF('Liste Klasse 2'!L$4="","",'Liste Klasse 2'!L$4)</f>
        <v>2</v>
      </c>
      <c r="L42" s="173">
        <f>IF('Liste Klasse 2'!M$4="","",'Liste Klasse 2'!M$4)</f>
        <v>5</v>
      </c>
      <c r="M42" s="173">
        <f>IF('Liste Klasse 2'!N$4="","",'Liste Klasse 2'!N$4)</f>
        <v>6</v>
      </c>
      <c r="N42" s="173">
        <f>IF('Liste Klasse 2'!O$4="","",'Liste Klasse 2'!O$4)</f>
        <v>7</v>
      </c>
      <c r="O42" s="173">
        <f>IF('Liste Klasse 2'!P$4="","",'Liste Klasse 2'!P$4)</f>
        <v>9</v>
      </c>
      <c r="P42" s="173">
        <f>IF('Liste Klasse 2'!Q$4="","",'Liste Klasse 2'!Q$4)</f>
        <v>10</v>
      </c>
      <c r="Q42" s="173">
        <f>IF('Liste Klasse 2'!R$4="","",'Liste Klasse 2'!R$4)</f>
        <v>0</v>
      </c>
      <c r="R42" s="174" t="s">
        <v>7</v>
      </c>
      <c r="S42" s="174" t="s">
        <v>14</v>
      </c>
      <c r="T42" s="175" t="s">
        <v>4</v>
      </c>
    </row>
    <row r="43" spans="1:20" s="112" customFormat="1" ht="21" customHeight="1" x14ac:dyDescent="0.2">
      <c r="A43" s="176" t="str">
        <f>IF('Liste Klasse 2'!A8="","",'Liste Klasse 2'!A8&amp;" / "&amp;'Liste Klasse 2'!B8&amp;" / Klasse 2")</f>
        <v>9 /  / Klasse 2</v>
      </c>
      <c r="B43" s="138" t="str">
        <f>IF('Liste Klasse 2'!C8="","",'Liste Klasse 2'!C8)</f>
        <v>Anne-Kathrin Weiß</v>
      </c>
      <c r="C43" s="138" t="str">
        <f>IF('Liste Klasse 2'!D8="","",'Liste Klasse 2'!D8)</f>
        <v>Vdh Ludwigsburg</v>
      </c>
      <c r="D43" s="138" t="str">
        <f>IF('Liste Klasse 2'!E8="","",'Liste Klasse 2'!E8)</f>
        <v>SWHV</v>
      </c>
      <c r="E43" s="138" t="str">
        <f>IF('Liste Klasse 2'!F8="","",'Liste Klasse 2'!F8)</f>
        <v>Hitch from the Cottage of Harmony</v>
      </c>
      <c r="F43" s="138" t="str">
        <f>IF('Liste Klasse 2'!G8="","",'Liste Klasse 2'!G8)</f>
        <v>Border Collie</v>
      </c>
      <c r="G43" s="130">
        <f>IF('Liste Klasse 2'!H8="","",'Liste Klasse 2'!H8)</f>
        <v>7</v>
      </c>
      <c r="H43" s="130">
        <f>IF('Liste Klasse 2'!I8="","",'Liste Klasse 2'!I8)</f>
        <v>9</v>
      </c>
      <c r="I43" s="130">
        <f>IF('Liste Klasse 2'!J8="","",'Liste Klasse 2'!J8)</f>
        <v>10</v>
      </c>
      <c r="J43" s="130">
        <f>IF('Liste Klasse 2'!K8="","",'Liste Klasse 2'!K8)</f>
        <v>9</v>
      </c>
      <c r="K43" s="130">
        <f>IF('Liste Klasse 2'!L8="","",'Liste Klasse 2'!L8)</f>
        <v>9</v>
      </c>
      <c r="L43" s="130">
        <f>IF('Liste Klasse 2'!M8="","",'Liste Klasse 2'!M8)</f>
        <v>10</v>
      </c>
      <c r="M43" s="130">
        <f>IF('Liste Klasse 2'!N8="","",'Liste Klasse 2'!N8)</f>
        <v>10</v>
      </c>
      <c r="N43" s="130">
        <f>IF('Liste Klasse 2'!O8="","",'Liste Klasse 2'!O8)</f>
        <v>10</v>
      </c>
      <c r="O43" s="130">
        <f>IF('Liste Klasse 2'!P8="","",'Liste Klasse 2'!P8)</f>
        <v>9</v>
      </c>
      <c r="P43" s="130">
        <f>IF('Liste Klasse 2'!Q8="","",'Liste Klasse 2'!Q8)</f>
        <v>10</v>
      </c>
      <c r="Q43" s="130" t="str">
        <f>IF('Liste Klasse 2'!R8="","",'Liste Klasse 2'!R8)</f>
        <v/>
      </c>
      <c r="R43" s="130">
        <f>'Liste Klasse 2'!S8</f>
        <v>301</v>
      </c>
      <c r="S43" s="131" t="str">
        <f>'Liste Klasse 2'!T8</f>
        <v>V</v>
      </c>
      <c r="T43" s="132">
        <f>'Liste Klasse 2'!U8</f>
        <v>1</v>
      </c>
    </row>
    <row r="44" spans="1:20" s="112" customFormat="1" ht="21" customHeight="1" x14ac:dyDescent="0.2">
      <c r="A44" s="177" t="str">
        <f>IF('Liste Klasse 2'!A9="","",'Liste Klasse 2'!A9&amp;" / "&amp;'Liste Klasse 2'!B9&amp;" / Klasse 2")</f>
        <v>8 /  / Klasse 2</v>
      </c>
      <c r="B44" s="139" t="str">
        <f>IF('Liste Klasse 2'!C9="","",'Liste Klasse 2'!C9)</f>
        <v>Yvonne Knüppel</v>
      </c>
      <c r="C44" s="139" t="str">
        <f>IF('Liste Klasse 2'!D9="","",'Liste Klasse 2'!D9)</f>
        <v>VdH Fulda</v>
      </c>
      <c r="D44" s="139" t="str">
        <f>IF('Liste Klasse 2'!E9="","",'Liste Klasse 2'!E9)</f>
        <v>HSVRM</v>
      </c>
      <c r="E44" s="139" t="str">
        <f>IF('Liste Klasse 2'!F9="","",'Liste Klasse 2'!F9)</f>
        <v>Angelus mei Devos</v>
      </c>
      <c r="F44" s="139" t="str">
        <f>IF('Liste Klasse 2'!G9="","",'Liste Klasse 2'!G9)</f>
        <v>Lagotto Romagnolo</v>
      </c>
      <c r="G44" s="102">
        <f>IF('Liste Klasse 2'!H9="","",'Liste Klasse 2'!H9)</f>
        <v>8.5</v>
      </c>
      <c r="H44" s="102">
        <f>IF('Liste Klasse 2'!I9="","",'Liste Klasse 2'!I9)</f>
        <v>9</v>
      </c>
      <c r="I44" s="102">
        <f>IF('Liste Klasse 2'!J9="","",'Liste Klasse 2'!J9)</f>
        <v>8</v>
      </c>
      <c r="J44" s="102">
        <f>IF('Liste Klasse 2'!K9="","",'Liste Klasse 2'!K9)</f>
        <v>9</v>
      </c>
      <c r="K44" s="102">
        <f>IF('Liste Klasse 2'!L9="","",'Liste Klasse 2'!L9)</f>
        <v>7.5</v>
      </c>
      <c r="L44" s="102">
        <f>IF('Liste Klasse 2'!M9="","",'Liste Klasse 2'!M9)</f>
        <v>7</v>
      </c>
      <c r="M44" s="102">
        <f>IF('Liste Klasse 2'!N9="","",'Liste Klasse 2'!N9)</f>
        <v>7</v>
      </c>
      <c r="N44" s="102">
        <f>IF('Liste Klasse 2'!O9="","",'Liste Klasse 2'!O9)</f>
        <v>0</v>
      </c>
      <c r="O44" s="102">
        <f>IF('Liste Klasse 2'!P9="","",'Liste Klasse 2'!P9)</f>
        <v>10</v>
      </c>
      <c r="P44" s="102">
        <f>IF('Liste Klasse 2'!Q9="","",'Liste Klasse 2'!Q9)</f>
        <v>10</v>
      </c>
      <c r="Q44" s="102" t="str">
        <f>IF('Liste Klasse 2'!R9="","",'Liste Klasse 2'!R9)</f>
        <v/>
      </c>
      <c r="R44" s="102">
        <f>'Liste Klasse 2'!S9</f>
        <v>233.5</v>
      </c>
      <c r="S44" s="120" t="str">
        <f>'Liste Klasse 2'!T9</f>
        <v>SG</v>
      </c>
      <c r="T44" s="133">
        <f>'Liste Klasse 2'!U9</f>
        <v>2</v>
      </c>
    </row>
    <row r="45" spans="1:20" s="112" customFormat="1" ht="21" customHeight="1" x14ac:dyDescent="0.2">
      <c r="A45" s="177" t="str">
        <f>IF('Liste Klasse 2'!A10="","",'Liste Klasse 2'!A10&amp;" / "&amp;'Liste Klasse 2'!B10&amp;" / Klasse 2")</f>
        <v>7 /  / Klasse 2</v>
      </c>
      <c r="B45" s="139" t="str">
        <f>IF('Liste Klasse 2'!C10="","",'Liste Klasse 2'!C10)</f>
        <v>Bettina Czerch</v>
      </c>
      <c r="C45" s="139" t="str">
        <f>IF('Liste Klasse 2'!D10="","",'Liste Klasse 2'!D10)</f>
        <v>HSV Sprendlingen</v>
      </c>
      <c r="D45" s="139" t="str">
        <f>IF('Liste Klasse 2'!E10="","",'Liste Klasse 2'!E10)</f>
        <v>HSVRM</v>
      </c>
      <c r="E45" s="139" t="str">
        <f>IF('Liste Klasse 2'!F10="","",'Liste Klasse 2'!F10)</f>
        <v>Farouk bleu poussiere de lune</v>
      </c>
      <c r="F45" s="139" t="str">
        <f>IF('Liste Klasse 2'!G10="","",'Liste Klasse 2'!G10)</f>
        <v>Beauceron</v>
      </c>
      <c r="G45" s="102" t="str">
        <f>IF('Liste Klasse 2'!H10="","",'Liste Klasse 2'!H10)</f>
        <v/>
      </c>
      <c r="H45" s="102" t="str">
        <f>IF('Liste Klasse 2'!I10="","",'Liste Klasse 2'!I10)</f>
        <v/>
      </c>
      <c r="I45" s="102" t="str">
        <f>IF('Liste Klasse 2'!J10="","",'Liste Klasse 2'!J10)</f>
        <v/>
      </c>
      <c r="J45" s="102" t="str">
        <f>IF('Liste Klasse 2'!K10="","",'Liste Klasse 2'!K10)</f>
        <v/>
      </c>
      <c r="K45" s="102" t="str">
        <f>IF('Liste Klasse 2'!L10="","",'Liste Klasse 2'!L10)</f>
        <v/>
      </c>
      <c r="L45" s="102" t="str">
        <f>IF('Liste Klasse 2'!M10="","",'Liste Klasse 2'!M10)</f>
        <v/>
      </c>
      <c r="M45" s="102" t="str">
        <f>IF('Liste Klasse 2'!N10="","",'Liste Klasse 2'!N10)</f>
        <v/>
      </c>
      <c r="N45" s="102" t="str">
        <f>IF('Liste Klasse 2'!O10="","",'Liste Klasse 2'!O10)</f>
        <v/>
      </c>
      <c r="O45" s="102" t="str">
        <f>IF('Liste Klasse 2'!P10="","",'Liste Klasse 2'!P10)</f>
        <v/>
      </c>
      <c r="P45" s="102" t="str">
        <f>IF('Liste Klasse 2'!Q10="","",'Liste Klasse 2'!Q10)</f>
        <v/>
      </c>
      <c r="Q45" s="102" t="str">
        <f>IF('Liste Klasse 2'!R10="","",'Liste Klasse 2'!R10)</f>
        <v/>
      </c>
      <c r="R45" s="102">
        <f>'Liste Klasse 2'!S10</f>
        <v>0</v>
      </c>
      <c r="S45" s="120" t="str">
        <f>'Liste Klasse 2'!T10</f>
        <v/>
      </c>
      <c r="T45" s="133">
        <f>'Liste Klasse 2'!U10</f>
        <v>0</v>
      </c>
    </row>
    <row r="46" spans="1:20" s="112" customFormat="1" ht="21" customHeight="1" x14ac:dyDescent="0.2">
      <c r="A46" s="177" t="str">
        <f>IF('Liste Klasse 2'!A11="","",'Liste Klasse 2'!A11&amp;" / "&amp;'Liste Klasse 2'!B11&amp;" / Klasse 2")</f>
        <v/>
      </c>
      <c r="B46" s="139" t="str">
        <f>IF('Liste Klasse 2'!C11="","",'Liste Klasse 2'!C11)</f>
        <v/>
      </c>
      <c r="C46" s="139" t="str">
        <f>IF('Liste Klasse 2'!D11="","",'Liste Klasse 2'!D11)</f>
        <v/>
      </c>
      <c r="D46" s="139" t="str">
        <f>IF('Liste Klasse 2'!E11="","",'Liste Klasse 2'!E11)</f>
        <v/>
      </c>
      <c r="E46" s="139" t="str">
        <f>IF('Liste Klasse 2'!F11="","",'Liste Klasse 2'!F11)</f>
        <v/>
      </c>
      <c r="F46" s="139" t="str">
        <f>IF('Liste Klasse 2'!G11="","",'Liste Klasse 2'!G11)</f>
        <v/>
      </c>
      <c r="G46" s="102" t="str">
        <f>IF('Liste Klasse 2'!H11="","",'Liste Klasse 2'!H11)</f>
        <v/>
      </c>
      <c r="H46" s="102" t="str">
        <f>IF('Liste Klasse 2'!I11="","",'Liste Klasse 2'!I11)</f>
        <v/>
      </c>
      <c r="I46" s="102" t="str">
        <f>IF('Liste Klasse 2'!J11="","",'Liste Klasse 2'!J11)</f>
        <v/>
      </c>
      <c r="J46" s="102" t="str">
        <f>IF('Liste Klasse 2'!K11="","",'Liste Klasse 2'!K11)</f>
        <v/>
      </c>
      <c r="K46" s="102" t="str">
        <f>IF('Liste Klasse 2'!L11="","",'Liste Klasse 2'!L11)</f>
        <v/>
      </c>
      <c r="L46" s="102" t="str">
        <f>IF('Liste Klasse 2'!M11="","",'Liste Klasse 2'!M11)</f>
        <v/>
      </c>
      <c r="M46" s="102" t="str">
        <f>IF('Liste Klasse 2'!N11="","",'Liste Klasse 2'!N11)</f>
        <v/>
      </c>
      <c r="N46" s="102" t="str">
        <f>IF('Liste Klasse 2'!O11="","",'Liste Klasse 2'!O11)</f>
        <v/>
      </c>
      <c r="O46" s="102" t="str">
        <f>IF('Liste Klasse 2'!P11="","",'Liste Klasse 2'!P11)</f>
        <v/>
      </c>
      <c r="P46" s="102" t="str">
        <f>IF('Liste Klasse 2'!Q11="","",'Liste Klasse 2'!Q11)</f>
        <v/>
      </c>
      <c r="Q46" s="102" t="str">
        <f>IF('Liste Klasse 2'!R11="","",'Liste Klasse 2'!R11)</f>
        <v/>
      </c>
      <c r="R46" s="102">
        <f>'Liste Klasse 2'!S11</f>
        <v>0</v>
      </c>
      <c r="S46" s="120" t="str">
        <f>'Liste Klasse 2'!T11</f>
        <v/>
      </c>
      <c r="T46" s="133">
        <f>'Liste Klasse 2'!U11</f>
        <v>0</v>
      </c>
    </row>
    <row r="47" spans="1:20" s="112" customFormat="1" ht="21" customHeight="1" x14ac:dyDescent="0.2">
      <c r="A47" s="177" t="str">
        <f>IF('Liste Klasse 2'!A12="","",'Liste Klasse 2'!A12&amp;" / "&amp;'Liste Klasse 2'!B12&amp;" / Klasse 2")</f>
        <v/>
      </c>
      <c r="B47" s="139" t="str">
        <f>IF('Liste Klasse 2'!C12="","",'Liste Klasse 2'!C12)</f>
        <v/>
      </c>
      <c r="C47" s="139" t="str">
        <f>IF('Liste Klasse 2'!D12="","",'Liste Klasse 2'!D12)</f>
        <v/>
      </c>
      <c r="D47" s="139" t="str">
        <f>IF('Liste Klasse 2'!E12="","",'Liste Klasse 2'!E12)</f>
        <v/>
      </c>
      <c r="E47" s="139" t="str">
        <f>IF('Liste Klasse 2'!F12="","",'Liste Klasse 2'!F12)</f>
        <v/>
      </c>
      <c r="F47" s="139" t="str">
        <f>IF('Liste Klasse 2'!G12="","",'Liste Klasse 2'!G12)</f>
        <v/>
      </c>
      <c r="G47" s="102" t="str">
        <f>IF('Liste Klasse 2'!H12="","",'Liste Klasse 2'!H12)</f>
        <v/>
      </c>
      <c r="H47" s="102" t="str">
        <f>IF('Liste Klasse 2'!I12="","",'Liste Klasse 2'!I12)</f>
        <v/>
      </c>
      <c r="I47" s="102" t="str">
        <f>IF('Liste Klasse 2'!J12="","",'Liste Klasse 2'!J12)</f>
        <v/>
      </c>
      <c r="J47" s="102" t="str">
        <f>IF('Liste Klasse 2'!K12="","",'Liste Klasse 2'!K12)</f>
        <v/>
      </c>
      <c r="K47" s="102" t="str">
        <f>IF('Liste Klasse 2'!L12="","",'Liste Klasse 2'!L12)</f>
        <v/>
      </c>
      <c r="L47" s="102" t="str">
        <f>IF('Liste Klasse 2'!M12="","",'Liste Klasse 2'!M12)</f>
        <v/>
      </c>
      <c r="M47" s="102" t="str">
        <f>IF('Liste Klasse 2'!N12="","",'Liste Klasse 2'!N12)</f>
        <v/>
      </c>
      <c r="N47" s="102" t="str">
        <f>IF('Liste Klasse 2'!O12="","",'Liste Klasse 2'!O12)</f>
        <v/>
      </c>
      <c r="O47" s="102" t="str">
        <f>IF('Liste Klasse 2'!P12="","",'Liste Klasse 2'!P12)</f>
        <v/>
      </c>
      <c r="P47" s="102" t="str">
        <f>IF('Liste Klasse 2'!Q12="","",'Liste Klasse 2'!Q12)</f>
        <v/>
      </c>
      <c r="Q47" s="102" t="str">
        <f>IF('Liste Klasse 2'!R12="","",'Liste Klasse 2'!R12)</f>
        <v/>
      </c>
      <c r="R47" s="102">
        <f>'Liste Klasse 2'!S12</f>
        <v>0</v>
      </c>
      <c r="S47" s="120" t="str">
        <f>'Liste Klasse 2'!T12</f>
        <v/>
      </c>
      <c r="T47" s="133">
        <f>'Liste Klasse 2'!U12</f>
        <v>0</v>
      </c>
    </row>
    <row r="48" spans="1:20" s="112" customFormat="1" ht="21" customHeight="1" x14ac:dyDescent="0.2">
      <c r="A48" s="177" t="str">
        <f>IF('Liste Klasse 2'!A13="","",'Liste Klasse 2'!A13&amp;" / "&amp;'Liste Klasse 2'!B13&amp;" / Klasse 2")</f>
        <v/>
      </c>
      <c r="B48" s="139" t="str">
        <f>IF('Liste Klasse 2'!C13="","",'Liste Klasse 2'!C13)</f>
        <v/>
      </c>
      <c r="C48" s="139" t="str">
        <f>IF('Liste Klasse 2'!D13="","",'Liste Klasse 2'!D13)</f>
        <v/>
      </c>
      <c r="D48" s="139" t="str">
        <f>IF('Liste Klasse 2'!E13="","",'Liste Klasse 2'!E13)</f>
        <v/>
      </c>
      <c r="E48" s="139" t="str">
        <f>IF('Liste Klasse 2'!F13="","",'Liste Klasse 2'!F13)</f>
        <v/>
      </c>
      <c r="F48" s="139" t="str">
        <f>IF('Liste Klasse 2'!G13="","",'Liste Klasse 2'!G13)</f>
        <v/>
      </c>
      <c r="G48" s="102" t="str">
        <f>IF('Liste Klasse 2'!H13="","",'Liste Klasse 2'!H13)</f>
        <v/>
      </c>
      <c r="H48" s="102" t="str">
        <f>IF('Liste Klasse 2'!I13="","",'Liste Klasse 2'!I13)</f>
        <v/>
      </c>
      <c r="I48" s="102" t="str">
        <f>IF('Liste Klasse 2'!J13="","",'Liste Klasse 2'!J13)</f>
        <v/>
      </c>
      <c r="J48" s="102" t="str">
        <f>IF('Liste Klasse 2'!K13="","",'Liste Klasse 2'!K13)</f>
        <v/>
      </c>
      <c r="K48" s="102" t="str">
        <f>IF('Liste Klasse 2'!L13="","",'Liste Klasse 2'!L13)</f>
        <v/>
      </c>
      <c r="L48" s="102" t="str">
        <f>IF('Liste Klasse 2'!M13="","",'Liste Klasse 2'!M13)</f>
        <v/>
      </c>
      <c r="M48" s="102" t="str">
        <f>IF('Liste Klasse 2'!N13="","",'Liste Klasse 2'!N13)</f>
        <v/>
      </c>
      <c r="N48" s="102" t="str">
        <f>IF('Liste Klasse 2'!O13="","",'Liste Klasse 2'!O13)</f>
        <v/>
      </c>
      <c r="O48" s="102" t="str">
        <f>IF('Liste Klasse 2'!P13="","",'Liste Klasse 2'!P13)</f>
        <v/>
      </c>
      <c r="P48" s="102" t="str">
        <f>IF('Liste Klasse 2'!Q13="","",'Liste Klasse 2'!Q13)</f>
        <v/>
      </c>
      <c r="Q48" s="102" t="str">
        <f>IF('Liste Klasse 2'!R13="","",'Liste Klasse 2'!R13)</f>
        <v/>
      </c>
      <c r="R48" s="102">
        <f>'Liste Klasse 2'!S13</f>
        <v>0</v>
      </c>
      <c r="S48" s="120" t="str">
        <f>'Liste Klasse 2'!T13</f>
        <v/>
      </c>
      <c r="T48" s="133">
        <f>'Liste Klasse 2'!U13</f>
        <v>0</v>
      </c>
    </row>
    <row r="49" spans="1:20" s="112" customFormat="1" ht="21" customHeight="1" x14ac:dyDescent="0.2">
      <c r="A49" s="177" t="str">
        <f>IF('Liste Klasse 2'!A14="","",'Liste Klasse 2'!A14&amp;" / "&amp;'Liste Klasse 2'!B14&amp;" / Klasse 2")</f>
        <v/>
      </c>
      <c r="B49" s="139" t="str">
        <f>IF('Liste Klasse 2'!C14="","",'Liste Klasse 2'!C14)</f>
        <v/>
      </c>
      <c r="C49" s="139" t="str">
        <f>IF('Liste Klasse 2'!D14="","",'Liste Klasse 2'!D14)</f>
        <v/>
      </c>
      <c r="D49" s="139" t="str">
        <f>IF('Liste Klasse 2'!E14="","",'Liste Klasse 2'!E14)</f>
        <v/>
      </c>
      <c r="E49" s="139" t="str">
        <f>IF('Liste Klasse 2'!F14="","",'Liste Klasse 2'!F14)</f>
        <v/>
      </c>
      <c r="F49" s="139" t="str">
        <f>IF('Liste Klasse 2'!G14="","",'Liste Klasse 2'!G14)</f>
        <v/>
      </c>
      <c r="G49" s="102" t="str">
        <f>IF('Liste Klasse 2'!H14="","",'Liste Klasse 2'!H14)</f>
        <v/>
      </c>
      <c r="H49" s="102" t="str">
        <f>IF('Liste Klasse 2'!I14="","",'Liste Klasse 2'!I14)</f>
        <v/>
      </c>
      <c r="I49" s="102" t="str">
        <f>IF('Liste Klasse 2'!J14="","",'Liste Klasse 2'!J14)</f>
        <v/>
      </c>
      <c r="J49" s="102" t="str">
        <f>IF('Liste Klasse 2'!K14="","",'Liste Klasse 2'!K14)</f>
        <v/>
      </c>
      <c r="K49" s="102" t="str">
        <f>IF('Liste Klasse 2'!L14="","",'Liste Klasse 2'!L14)</f>
        <v/>
      </c>
      <c r="L49" s="102" t="str">
        <f>IF('Liste Klasse 2'!M14="","",'Liste Klasse 2'!M14)</f>
        <v/>
      </c>
      <c r="M49" s="102" t="str">
        <f>IF('Liste Klasse 2'!N14="","",'Liste Klasse 2'!N14)</f>
        <v/>
      </c>
      <c r="N49" s="102" t="str">
        <f>IF('Liste Klasse 2'!O14="","",'Liste Klasse 2'!O14)</f>
        <v/>
      </c>
      <c r="O49" s="102" t="str">
        <f>IF('Liste Klasse 2'!P14="","",'Liste Klasse 2'!P14)</f>
        <v/>
      </c>
      <c r="P49" s="102" t="str">
        <f>IF('Liste Klasse 2'!Q14="","",'Liste Klasse 2'!Q14)</f>
        <v/>
      </c>
      <c r="Q49" s="102" t="str">
        <f>IF('Liste Klasse 2'!R14="","",'Liste Klasse 2'!R14)</f>
        <v/>
      </c>
      <c r="R49" s="102">
        <f>'Liste Klasse 2'!S14</f>
        <v>0</v>
      </c>
      <c r="S49" s="120" t="str">
        <f>'Liste Klasse 2'!T14</f>
        <v/>
      </c>
      <c r="T49" s="133">
        <f>'Liste Klasse 2'!U14</f>
        <v>0</v>
      </c>
    </row>
    <row r="50" spans="1:20" s="112" customFormat="1" ht="21" customHeight="1" x14ac:dyDescent="0.2">
      <c r="A50" s="177" t="str">
        <f>IF('Liste Klasse 2'!A15="","",'Liste Klasse 2'!A15&amp;" / "&amp;'Liste Klasse 2'!B15&amp;" / Klasse 2")</f>
        <v/>
      </c>
      <c r="B50" s="139" t="str">
        <f>IF('Liste Klasse 2'!C15="","",'Liste Klasse 2'!C15)</f>
        <v/>
      </c>
      <c r="C50" s="139" t="str">
        <f>IF('Liste Klasse 2'!D15="","",'Liste Klasse 2'!D15)</f>
        <v/>
      </c>
      <c r="D50" s="139" t="str">
        <f>IF('Liste Klasse 2'!E15="","",'Liste Klasse 2'!E15)</f>
        <v/>
      </c>
      <c r="E50" s="139" t="str">
        <f>IF('Liste Klasse 2'!F15="","",'Liste Klasse 2'!F15)</f>
        <v/>
      </c>
      <c r="F50" s="139" t="str">
        <f>IF('Liste Klasse 2'!G15="","",'Liste Klasse 2'!G15)</f>
        <v/>
      </c>
      <c r="G50" s="102" t="str">
        <f>IF('Liste Klasse 2'!H15="","",'Liste Klasse 2'!H15)</f>
        <v/>
      </c>
      <c r="H50" s="102" t="str">
        <f>IF('Liste Klasse 2'!I15="","",'Liste Klasse 2'!I15)</f>
        <v/>
      </c>
      <c r="I50" s="102" t="str">
        <f>IF('Liste Klasse 2'!J15="","",'Liste Klasse 2'!J15)</f>
        <v/>
      </c>
      <c r="J50" s="102" t="str">
        <f>IF('Liste Klasse 2'!K15="","",'Liste Klasse 2'!K15)</f>
        <v/>
      </c>
      <c r="K50" s="102" t="str">
        <f>IF('Liste Klasse 2'!L15="","",'Liste Klasse 2'!L15)</f>
        <v/>
      </c>
      <c r="L50" s="102" t="str">
        <f>IF('Liste Klasse 2'!M15="","",'Liste Klasse 2'!M15)</f>
        <v/>
      </c>
      <c r="M50" s="102" t="str">
        <f>IF('Liste Klasse 2'!N15="","",'Liste Klasse 2'!N15)</f>
        <v/>
      </c>
      <c r="N50" s="102" t="str">
        <f>IF('Liste Klasse 2'!O15="","",'Liste Klasse 2'!O15)</f>
        <v/>
      </c>
      <c r="O50" s="102" t="str">
        <f>IF('Liste Klasse 2'!P15="","",'Liste Klasse 2'!P15)</f>
        <v/>
      </c>
      <c r="P50" s="102" t="str">
        <f>IF('Liste Klasse 2'!Q15="","",'Liste Klasse 2'!Q15)</f>
        <v/>
      </c>
      <c r="Q50" s="102" t="str">
        <f>IF('Liste Klasse 2'!R15="","",'Liste Klasse 2'!R15)</f>
        <v/>
      </c>
      <c r="R50" s="102">
        <f>'Liste Klasse 2'!S15</f>
        <v>0</v>
      </c>
      <c r="S50" s="120" t="str">
        <f>'Liste Klasse 2'!T15</f>
        <v/>
      </c>
      <c r="T50" s="133">
        <f>'Liste Klasse 2'!U15</f>
        <v>0</v>
      </c>
    </row>
    <row r="51" spans="1:20" s="112" customFormat="1" ht="21" customHeight="1" x14ac:dyDescent="0.2">
      <c r="A51" s="177" t="str">
        <f>IF('Liste Klasse 2'!A16="","",'Liste Klasse 2'!A16&amp;" / "&amp;'Liste Klasse 2'!B16&amp;" / Klasse 2")</f>
        <v/>
      </c>
      <c r="B51" s="139" t="str">
        <f>IF('Liste Klasse 2'!C16="","",'Liste Klasse 2'!C16)</f>
        <v/>
      </c>
      <c r="C51" s="139" t="str">
        <f>IF('Liste Klasse 2'!D16="","",'Liste Klasse 2'!D16)</f>
        <v/>
      </c>
      <c r="D51" s="139" t="str">
        <f>IF('Liste Klasse 2'!E16="","",'Liste Klasse 2'!E16)</f>
        <v/>
      </c>
      <c r="E51" s="139" t="str">
        <f>IF('Liste Klasse 2'!F16="","",'Liste Klasse 2'!F16)</f>
        <v/>
      </c>
      <c r="F51" s="139" t="str">
        <f>IF('Liste Klasse 2'!G16="","",'Liste Klasse 2'!G16)</f>
        <v/>
      </c>
      <c r="G51" s="102" t="str">
        <f>IF('Liste Klasse 2'!H16="","",'Liste Klasse 2'!H16)</f>
        <v/>
      </c>
      <c r="H51" s="102" t="str">
        <f>IF('Liste Klasse 2'!I16="","",'Liste Klasse 2'!I16)</f>
        <v/>
      </c>
      <c r="I51" s="102" t="str">
        <f>IF('Liste Klasse 2'!J16="","",'Liste Klasse 2'!J16)</f>
        <v/>
      </c>
      <c r="J51" s="102" t="str">
        <f>IF('Liste Klasse 2'!K16="","",'Liste Klasse 2'!K16)</f>
        <v/>
      </c>
      <c r="K51" s="102" t="str">
        <f>IF('Liste Klasse 2'!L16="","",'Liste Klasse 2'!L16)</f>
        <v/>
      </c>
      <c r="L51" s="102" t="str">
        <f>IF('Liste Klasse 2'!M16="","",'Liste Klasse 2'!M16)</f>
        <v/>
      </c>
      <c r="M51" s="102" t="str">
        <f>IF('Liste Klasse 2'!N16="","",'Liste Klasse 2'!N16)</f>
        <v/>
      </c>
      <c r="N51" s="102" t="str">
        <f>IF('Liste Klasse 2'!O16="","",'Liste Klasse 2'!O16)</f>
        <v/>
      </c>
      <c r="O51" s="102" t="str">
        <f>IF('Liste Klasse 2'!P16="","",'Liste Klasse 2'!P16)</f>
        <v/>
      </c>
      <c r="P51" s="102" t="str">
        <f>IF('Liste Klasse 2'!Q16="","",'Liste Klasse 2'!Q16)</f>
        <v/>
      </c>
      <c r="Q51" s="102" t="str">
        <f>IF('Liste Klasse 2'!R16="","",'Liste Klasse 2'!R16)</f>
        <v/>
      </c>
      <c r="R51" s="102">
        <f>'Liste Klasse 2'!S16</f>
        <v>0</v>
      </c>
      <c r="S51" s="120" t="str">
        <f>'Liste Klasse 2'!T16</f>
        <v/>
      </c>
      <c r="T51" s="133">
        <f>'Liste Klasse 2'!U16</f>
        <v>0</v>
      </c>
    </row>
    <row r="52" spans="1:20" s="112" customFormat="1" ht="21" customHeight="1" x14ac:dyDescent="0.2">
      <c r="A52" s="177" t="str">
        <f>IF('Liste Klasse 2'!A17="","",'Liste Klasse 2'!A17&amp;" / "&amp;'Liste Klasse 2'!B17&amp;" / Klasse 2")</f>
        <v/>
      </c>
      <c r="B52" s="139" t="str">
        <f>IF('Liste Klasse 2'!C17="","",'Liste Klasse 2'!C17)</f>
        <v/>
      </c>
      <c r="C52" s="139" t="str">
        <f>IF('Liste Klasse 2'!D17="","",'Liste Klasse 2'!D17)</f>
        <v/>
      </c>
      <c r="D52" s="139" t="str">
        <f>IF('Liste Klasse 2'!E17="","",'Liste Klasse 2'!E17)</f>
        <v/>
      </c>
      <c r="E52" s="139" t="str">
        <f>IF('Liste Klasse 2'!F17="","",'Liste Klasse 2'!F17)</f>
        <v/>
      </c>
      <c r="F52" s="139" t="str">
        <f>IF('Liste Klasse 2'!G17="","",'Liste Klasse 2'!G17)</f>
        <v/>
      </c>
      <c r="G52" s="102" t="str">
        <f>IF('Liste Klasse 2'!H17="","",'Liste Klasse 2'!H17)</f>
        <v/>
      </c>
      <c r="H52" s="102" t="str">
        <f>IF('Liste Klasse 2'!I17="","",'Liste Klasse 2'!I17)</f>
        <v/>
      </c>
      <c r="I52" s="102" t="str">
        <f>IF('Liste Klasse 2'!J17="","",'Liste Klasse 2'!J17)</f>
        <v/>
      </c>
      <c r="J52" s="102" t="str">
        <f>IF('Liste Klasse 2'!K17="","",'Liste Klasse 2'!K17)</f>
        <v/>
      </c>
      <c r="K52" s="102" t="str">
        <f>IF('Liste Klasse 2'!L17="","",'Liste Klasse 2'!L17)</f>
        <v/>
      </c>
      <c r="L52" s="102" t="str">
        <f>IF('Liste Klasse 2'!M17="","",'Liste Klasse 2'!M17)</f>
        <v/>
      </c>
      <c r="M52" s="102" t="str">
        <f>IF('Liste Klasse 2'!N17="","",'Liste Klasse 2'!N17)</f>
        <v/>
      </c>
      <c r="N52" s="102" t="str">
        <f>IF('Liste Klasse 2'!O17="","",'Liste Klasse 2'!O17)</f>
        <v/>
      </c>
      <c r="O52" s="102" t="str">
        <f>IF('Liste Klasse 2'!P17="","",'Liste Klasse 2'!P17)</f>
        <v/>
      </c>
      <c r="P52" s="102" t="str">
        <f>IF('Liste Klasse 2'!Q17="","",'Liste Klasse 2'!Q17)</f>
        <v/>
      </c>
      <c r="Q52" s="102" t="str">
        <f>IF('Liste Klasse 2'!R17="","",'Liste Klasse 2'!R17)</f>
        <v/>
      </c>
      <c r="R52" s="102">
        <f>'Liste Klasse 2'!S17</f>
        <v>0</v>
      </c>
      <c r="S52" s="120" t="str">
        <f>'Liste Klasse 2'!T17</f>
        <v/>
      </c>
      <c r="T52" s="133">
        <f>'Liste Klasse 2'!U17</f>
        <v>0</v>
      </c>
    </row>
    <row r="53" spans="1:20" s="112" customFormat="1" ht="21" customHeight="1" x14ac:dyDescent="0.2">
      <c r="A53" s="177" t="str">
        <f>IF('Liste Klasse 2'!A18="","",'Liste Klasse 2'!A18&amp;" / "&amp;'Liste Klasse 2'!B18&amp;" / Klasse 2")</f>
        <v/>
      </c>
      <c r="B53" s="139" t="str">
        <f>IF('Liste Klasse 2'!C18="","",'Liste Klasse 2'!C18)</f>
        <v/>
      </c>
      <c r="C53" s="139" t="str">
        <f>IF('Liste Klasse 2'!D18="","",'Liste Klasse 2'!D18)</f>
        <v/>
      </c>
      <c r="D53" s="139" t="str">
        <f>IF('Liste Klasse 2'!E18="","",'Liste Klasse 2'!E18)</f>
        <v/>
      </c>
      <c r="E53" s="139" t="str">
        <f>IF('Liste Klasse 2'!F18="","",'Liste Klasse 2'!F18)</f>
        <v/>
      </c>
      <c r="F53" s="139" t="str">
        <f>IF('Liste Klasse 2'!G18="","",'Liste Klasse 2'!G18)</f>
        <v/>
      </c>
      <c r="G53" s="102" t="str">
        <f>IF('Liste Klasse 2'!H18="","",'Liste Klasse 2'!H18)</f>
        <v/>
      </c>
      <c r="H53" s="102" t="str">
        <f>IF('Liste Klasse 2'!I18="","",'Liste Klasse 2'!I18)</f>
        <v/>
      </c>
      <c r="I53" s="102" t="str">
        <f>IF('Liste Klasse 2'!J18="","",'Liste Klasse 2'!J18)</f>
        <v/>
      </c>
      <c r="J53" s="102" t="str">
        <f>IF('Liste Klasse 2'!K18="","",'Liste Klasse 2'!K18)</f>
        <v/>
      </c>
      <c r="K53" s="102" t="str">
        <f>IF('Liste Klasse 2'!L18="","",'Liste Klasse 2'!L18)</f>
        <v/>
      </c>
      <c r="L53" s="102" t="str">
        <f>IF('Liste Klasse 2'!M18="","",'Liste Klasse 2'!M18)</f>
        <v/>
      </c>
      <c r="M53" s="102" t="str">
        <f>IF('Liste Klasse 2'!N18="","",'Liste Klasse 2'!N18)</f>
        <v/>
      </c>
      <c r="N53" s="102" t="str">
        <f>IF('Liste Klasse 2'!O18="","",'Liste Klasse 2'!O18)</f>
        <v/>
      </c>
      <c r="O53" s="102" t="str">
        <f>IF('Liste Klasse 2'!P18="","",'Liste Klasse 2'!P18)</f>
        <v/>
      </c>
      <c r="P53" s="102" t="str">
        <f>IF('Liste Klasse 2'!Q18="","",'Liste Klasse 2'!Q18)</f>
        <v/>
      </c>
      <c r="Q53" s="102" t="str">
        <f>IF('Liste Klasse 2'!R18="","",'Liste Klasse 2'!R18)</f>
        <v/>
      </c>
      <c r="R53" s="102">
        <f>'Liste Klasse 2'!S18</f>
        <v>0</v>
      </c>
      <c r="S53" s="120" t="str">
        <f>'Liste Klasse 2'!T18</f>
        <v/>
      </c>
      <c r="T53" s="133">
        <f>'Liste Klasse 2'!U18</f>
        <v>0</v>
      </c>
    </row>
    <row r="54" spans="1:20" s="112" customFormat="1" ht="21" customHeight="1" x14ac:dyDescent="0.2">
      <c r="A54" s="177" t="str">
        <f>IF('Liste Klasse 2'!A19="","",'Liste Klasse 2'!A19&amp;" / "&amp;'Liste Klasse 2'!B19&amp;" / Klasse 2")</f>
        <v/>
      </c>
      <c r="B54" s="139" t="str">
        <f>IF('Liste Klasse 2'!C19="","",'Liste Klasse 2'!C19)</f>
        <v/>
      </c>
      <c r="C54" s="139" t="str">
        <f>IF('Liste Klasse 2'!D19="","",'Liste Klasse 2'!D19)</f>
        <v/>
      </c>
      <c r="D54" s="139" t="str">
        <f>IF('Liste Klasse 2'!E19="","",'Liste Klasse 2'!E19)</f>
        <v/>
      </c>
      <c r="E54" s="139" t="str">
        <f>IF('Liste Klasse 2'!F19="","",'Liste Klasse 2'!F19)</f>
        <v/>
      </c>
      <c r="F54" s="139" t="str">
        <f>IF('Liste Klasse 2'!G19="","",'Liste Klasse 2'!G19)</f>
        <v/>
      </c>
      <c r="G54" s="102" t="str">
        <f>IF('Liste Klasse 2'!H19="","",'Liste Klasse 2'!H19)</f>
        <v/>
      </c>
      <c r="H54" s="102" t="str">
        <f>IF('Liste Klasse 2'!I19="","",'Liste Klasse 2'!I19)</f>
        <v/>
      </c>
      <c r="I54" s="102" t="str">
        <f>IF('Liste Klasse 2'!J19="","",'Liste Klasse 2'!J19)</f>
        <v/>
      </c>
      <c r="J54" s="102" t="str">
        <f>IF('Liste Klasse 2'!K19="","",'Liste Klasse 2'!K19)</f>
        <v/>
      </c>
      <c r="K54" s="102" t="str">
        <f>IF('Liste Klasse 2'!L19="","",'Liste Klasse 2'!L19)</f>
        <v/>
      </c>
      <c r="L54" s="102" t="str">
        <f>IF('Liste Klasse 2'!M19="","",'Liste Klasse 2'!M19)</f>
        <v/>
      </c>
      <c r="M54" s="102" t="str">
        <f>IF('Liste Klasse 2'!N19="","",'Liste Klasse 2'!N19)</f>
        <v/>
      </c>
      <c r="N54" s="102" t="str">
        <f>IF('Liste Klasse 2'!O19="","",'Liste Klasse 2'!O19)</f>
        <v/>
      </c>
      <c r="O54" s="102" t="str">
        <f>IF('Liste Klasse 2'!P19="","",'Liste Klasse 2'!P19)</f>
        <v/>
      </c>
      <c r="P54" s="102" t="str">
        <f>IF('Liste Klasse 2'!Q19="","",'Liste Klasse 2'!Q19)</f>
        <v/>
      </c>
      <c r="Q54" s="102" t="str">
        <f>IF('Liste Klasse 2'!R19="","",'Liste Klasse 2'!R19)</f>
        <v/>
      </c>
      <c r="R54" s="102">
        <f>'Liste Klasse 2'!S19</f>
        <v>0</v>
      </c>
      <c r="S54" s="120" t="str">
        <f>'Liste Klasse 2'!T19</f>
        <v/>
      </c>
      <c r="T54" s="133">
        <f>'Liste Klasse 2'!U19</f>
        <v>0</v>
      </c>
    </row>
    <row r="55" spans="1:20" s="112" customFormat="1" ht="21" customHeight="1" x14ac:dyDescent="0.2">
      <c r="A55" s="177" t="str">
        <f>IF('Liste Klasse 2'!A20="","",'Liste Klasse 2'!A20&amp;" / "&amp;'Liste Klasse 2'!B20&amp;" / Klasse 2")</f>
        <v/>
      </c>
      <c r="B55" s="139" t="str">
        <f>IF('Liste Klasse 2'!C20="","",'Liste Klasse 2'!C20)</f>
        <v/>
      </c>
      <c r="C55" s="139" t="str">
        <f>IF('Liste Klasse 2'!D20="","",'Liste Klasse 2'!D20)</f>
        <v/>
      </c>
      <c r="D55" s="139" t="str">
        <f>IF('Liste Klasse 2'!E20="","",'Liste Klasse 2'!E20)</f>
        <v/>
      </c>
      <c r="E55" s="139" t="str">
        <f>IF('Liste Klasse 2'!F20="","",'Liste Klasse 2'!F20)</f>
        <v/>
      </c>
      <c r="F55" s="139" t="str">
        <f>IF('Liste Klasse 2'!G20="","",'Liste Klasse 2'!G20)</f>
        <v/>
      </c>
      <c r="G55" s="102" t="str">
        <f>IF('Liste Klasse 2'!H20="","",'Liste Klasse 2'!H20)</f>
        <v/>
      </c>
      <c r="H55" s="102" t="str">
        <f>IF('Liste Klasse 2'!I20="","",'Liste Klasse 2'!I20)</f>
        <v/>
      </c>
      <c r="I55" s="102" t="str">
        <f>IF('Liste Klasse 2'!J20="","",'Liste Klasse 2'!J20)</f>
        <v/>
      </c>
      <c r="J55" s="102" t="str">
        <f>IF('Liste Klasse 2'!K20="","",'Liste Klasse 2'!K20)</f>
        <v/>
      </c>
      <c r="K55" s="102" t="str">
        <f>IF('Liste Klasse 2'!L20="","",'Liste Klasse 2'!L20)</f>
        <v/>
      </c>
      <c r="L55" s="102" t="str">
        <f>IF('Liste Klasse 2'!M20="","",'Liste Klasse 2'!M20)</f>
        <v/>
      </c>
      <c r="M55" s="102" t="str">
        <f>IF('Liste Klasse 2'!N20="","",'Liste Klasse 2'!N20)</f>
        <v/>
      </c>
      <c r="N55" s="102" t="str">
        <f>IF('Liste Klasse 2'!O20="","",'Liste Klasse 2'!O20)</f>
        <v/>
      </c>
      <c r="O55" s="102" t="str">
        <f>IF('Liste Klasse 2'!P20="","",'Liste Klasse 2'!P20)</f>
        <v/>
      </c>
      <c r="P55" s="102" t="str">
        <f>IF('Liste Klasse 2'!Q20="","",'Liste Klasse 2'!Q20)</f>
        <v/>
      </c>
      <c r="Q55" s="102" t="str">
        <f>IF('Liste Klasse 2'!R20="","",'Liste Klasse 2'!R20)</f>
        <v/>
      </c>
      <c r="R55" s="102">
        <f>'Liste Klasse 2'!S20</f>
        <v>0</v>
      </c>
      <c r="S55" s="120" t="str">
        <f>'Liste Klasse 2'!T20</f>
        <v/>
      </c>
      <c r="T55" s="133">
        <f>'Liste Klasse 2'!U20</f>
        <v>0</v>
      </c>
    </row>
    <row r="56" spans="1:20" s="112" customFormat="1" ht="21" customHeight="1" x14ac:dyDescent="0.2">
      <c r="A56" s="177" t="str">
        <f>IF('Liste Klasse 2'!A21="","",'Liste Klasse 2'!A21&amp;" / "&amp;'Liste Klasse 2'!B21&amp;" / Klasse 2")</f>
        <v/>
      </c>
      <c r="B56" s="139" t="str">
        <f>IF('Liste Klasse 2'!C21="","",'Liste Klasse 2'!C21)</f>
        <v/>
      </c>
      <c r="C56" s="139" t="str">
        <f>IF('Liste Klasse 2'!D21="","",'Liste Klasse 2'!D21)</f>
        <v/>
      </c>
      <c r="D56" s="139" t="str">
        <f>IF('Liste Klasse 2'!E21="","",'Liste Klasse 2'!E21)</f>
        <v/>
      </c>
      <c r="E56" s="139" t="str">
        <f>IF('Liste Klasse 2'!F21="","",'Liste Klasse 2'!F21)</f>
        <v/>
      </c>
      <c r="F56" s="139" t="str">
        <f>IF('Liste Klasse 2'!G21="","",'Liste Klasse 2'!G21)</f>
        <v/>
      </c>
      <c r="G56" s="102" t="str">
        <f>IF('Liste Klasse 2'!H21="","",'Liste Klasse 2'!H21)</f>
        <v/>
      </c>
      <c r="H56" s="102" t="str">
        <f>IF('Liste Klasse 2'!I21="","",'Liste Klasse 2'!I21)</f>
        <v/>
      </c>
      <c r="I56" s="102" t="str">
        <f>IF('Liste Klasse 2'!J21="","",'Liste Klasse 2'!J21)</f>
        <v/>
      </c>
      <c r="J56" s="102" t="str">
        <f>IF('Liste Klasse 2'!K21="","",'Liste Klasse 2'!K21)</f>
        <v/>
      </c>
      <c r="K56" s="102" t="str">
        <f>IF('Liste Klasse 2'!L21="","",'Liste Klasse 2'!L21)</f>
        <v/>
      </c>
      <c r="L56" s="102" t="str">
        <f>IF('Liste Klasse 2'!M21="","",'Liste Klasse 2'!M21)</f>
        <v/>
      </c>
      <c r="M56" s="102" t="str">
        <f>IF('Liste Klasse 2'!N21="","",'Liste Klasse 2'!N21)</f>
        <v/>
      </c>
      <c r="N56" s="102" t="str">
        <f>IF('Liste Klasse 2'!O21="","",'Liste Klasse 2'!O21)</f>
        <v/>
      </c>
      <c r="O56" s="102" t="str">
        <f>IF('Liste Klasse 2'!P21="","",'Liste Klasse 2'!P21)</f>
        <v/>
      </c>
      <c r="P56" s="102" t="str">
        <f>IF('Liste Klasse 2'!Q21="","",'Liste Klasse 2'!Q21)</f>
        <v/>
      </c>
      <c r="Q56" s="102" t="str">
        <f>IF('Liste Klasse 2'!R21="","",'Liste Klasse 2'!R21)</f>
        <v/>
      </c>
      <c r="R56" s="102">
        <f>'Liste Klasse 2'!S21</f>
        <v>0</v>
      </c>
      <c r="S56" s="120" t="str">
        <f>'Liste Klasse 2'!T21</f>
        <v/>
      </c>
      <c r="T56" s="133">
        <f>'Liste Klasse 2'!U21</f>
        <v>0</v>
      </c>
    </row>
    <row r="57" spans="1:20" s="112" customFormat="1" ht="21" customHeight="1" x14ac:dyDescent="0.2">
      <c r="A57" s="177" t="str">
        <f>IF('Liste Klasse 2'!A22="","",'Liste Klasse 2'!A22&amp;" / "&amp;'Liste Klasse 2'!B22&amp;" / Klasse 2")</f>
        <v/>
      </c>
      <c r="B57" s="139" t="str">
        <f>IF('Liste Klasse 2'!C22="","",'Liste Klasse 2'!C22)</f>
        <v/>
      </c>
      <c r="C57" s="139" t="str">
        <f>IF('Liste Klasse 2'!D22="","",'Liste Klasse 2'!D22)</f>
        <v/>
      </c>
      <c r="D57" s="139" t="str">
        <f>IF('Liste Klasse 2'!E22="","",'Liste Klasse 2'!E22)</f>
        <v/>
      </c>
      <c r="E57" s="139" t="str">
        <f>IF('Liste Klasse 2'!F22="","",'Liste Klasse 2'!F22)</f>
        <v/>
      </c>
      <c r="F57" s="139" t="str">
        <f>IF('Liste Klasse 2'!G22="","",'Liste Klasse 2'!G22)</f>
        <v/>
      </c>
      <c r="G57" s="102" t="str">
        <f>IF('Liste Klasse 2'!H22="","",'Liste Klasse 2'!H22)</f>
        <v/>
      </c>
      <c r="H57" s="102" t="str">
        <f>IF('Liste Klasse 2'!I22="","",'Liste Klasse 2'!I22)</f>
        <v/>
      </c>
      <c r="I57" s="102" t="str">
        <f>IF('Liste Klasse 2'!J22="","",'Liste Klasse 2'!J22)</f>
        <v/>
      </c>
      <c r="J57" s="102" t="str">
        <f>IF('Liste Klasse 2'!K22="","",'Liste Klasse 2'!K22)</f>
        <v/>
      </c>
      <c r="K57" s="102" t="str">
        <f>IF('Liste Klasse 2'!L22="","",'Liste Klasse 2'!L22)</f>
        <v/>
      </c>
      <c r="L57" s="102" t="str">
        <f>IF('Liste Klasse 2'!M22="","",'Liste Klasse 2'!M22)</f>
        <v/>
      </c>
      <c r="M57" s="102" t="str">
        <f>IF('Liste Klasse 2'!N22="","",'Liste Klasse 2'!N22)</f>
        <v/>
      </c>
      <c r="N57" s="102" t="str">
        <f>IF('Liste Klasse 2'!O22="","",'Liste Klasse 2'!O22)</f>
        <v/>
      </c>
      <c r="O57" s="102" t="str">
        <f>IF('Liste Klasse 2'!P22="","",'Liste Klasse 2'!P22)</f>
        <v/>
      </c>
      <c r="P57" s="102" t="str">
        <f>IF('Liste Klasse 2'!Q22="","",'Liste Klasse 2'!Q22)</f>
        <v/>
      </c>
      <c r="Q57" s="102" t="str">
        <f>IF('Liste Klasse 2'!R22="","",'Liste Klasse 2'!R22)</f>
        <v/>
      </c>
      <c r="R57" s="102">
        <f>'Liste Klasse 2'!S22</f>
        <v>0</v>
      </c>
      <c r="S57" s="120" t="str">
        <f>'Liste Klasse 2'!T22</f>
        <v/>
      </c>
      <c r="T57" s="133">
        <f>'Liste Klasse 2'!U22</f>
        <v>0</v>
      </c>
    </row>
    <row r="58" spans="1:20" s="112" customFormat="1" ht="21" customHeight="1" x14ac:dyDescent="0.2">
      <c r="A58" s="177" t="str">
        <f>IF('Liste Klasse 2'!A23="","",'Liste Klasse 2'!A23&amp;" / "&amp;'Liste Klasse 2'!B23&amp;" / Klasse 2")</f>
        <v/>
      </c>
      <c r="B58" s="139" t="str">
        <f>IF('Liste Klasse 2'!C23="","",'Liste Klasse 2'!C23)</f>
        <v/>
      </c>
      <c r="C58" s="139" t="str">
        <f>IF('Liste Klasse 2'!D23="","",'Liste Klasse 2'!D23)</f>
        <v/>
      </c>
      <c r="D58" s="139" t="str">
        <f>IF('Liste Klasse 2'!E23="","",'Liste Klasse 2'!E23)</f>
        <v/>
      </c>
      <c r="E58" s="139" t="str">
        <f>IF('Liste Klasse 2'!F23="","",'Liste Klasse 2'!F23)</f>
        <v/>
      </c>
      <c r="F58" s="139" t="str">
        <f>IF('Liste Klasse 2'!G23="","",'Liste Klasse 2'!G23)</f>
        <v/>
      </c>
      <c r="G58" s="102" t="str">
        <f>IF('Liste Klasse 2'!H23="","",'Liste Klasse 2'!H23)</f>
        <v/>
      </c>
      <c r="H58" s="102" t="str">
        <f>IF('Liste Klasse 2'!I23="","",'Liste Klasse 2'!I23)</f>
        <v/>
      </c>
      <c r="I58" s="102" t="str">
        <f>IF('Liste Klasse 2'!J23="","",'Liste Klasse 2'!J23)</f>
        <v/>
      </c>
      <c r="J58" s="102" t="str">
        <f>IF('Liste Klasse 2'!K23="","",'Liste Klasse 2'!K23)</f>
        <v/>
      </c>
      <c r="K58" s="102" t="str">
        <f>IF('Liste Klasse 2'!L23="","",'Liste Klasse 2'!L23)</f>
        <v/>
      </c>
      <c r="L58" s="102" t="str">
        <f>IF('Liste Klasse 2'!M23="","",'Liste Klasse 2'!M23)</f>
        <v/>
      </c>
      <c r="M58" s="102" t="str">
        <f>IF('Liste Klasse 2'!N23="","",'Liste Klasse 2'!N23)</f>
        <v/>
      </c>
      <c r="N58" s="102" t="str">
        <f>IF('Liste Klasse 2'!O23="","",'Liste Klasse 2'!O23)</f>
        <v/>
      </c>
      <c r="O58" s="102" t="str">
        <f>IF('Liste Klasse 2'!P23="","",'Liste Klasse 2'!P23)</f>
        <v/>
      </c>
      <c r="P58" s="102" t="str">
        <f>IF('Liste Klasse 2'!Q23="","",'Liste Klasse 2'!Q23)</f>
        <v/>
      </c>
      <c r="Q58" s="102" t="str">
        <f>IF('Liste Klasse 2'!R23="","",'Liste Klasse 2'!R23)</f>
        <v/>
      </c>
      <c r="R58" s="102">
        <f>'Liste Klasse 2'!S23</f>
        <v>0</v>
      </c>
      <c r="S58" s="120" t="str">
        <f>'Liste Klasse 2'!T23</f>
        <v/>
      </c>
      <c r="T58" s="133">
        <f>'Liste Klasse 2'!U23</f>
        <v>0</v>
      </c>
    </row>
    <row r="59" spans="1:20" s="112" customFormat="1" ht="21" customHeight="1" x14ac:dyDescent="0.2">
      <c r="A59" s="177" t="str">
        <f>IF('Liste Klasse 2'!A24="","",'Liste Klasse 2'!A24&amp;" / "&amp;'Liste Klasse 2'!B24&amp;" / Klasse 2")</f>
        <v/>
      </c>
      <c r="B59" s="139" t="str">
        <f>IF('Liste Klasse 2'!C24="","",'Liste Klasse 2'!C24)</f>
        <v/>
      </c>
      <c r="C59" s="139" t="str">
        <f>IF('Liste Klasse 2'!D24="","",'Liste Klasse 2'!D24)</f>
        <v/>
      </c>
      <c r="D59" s="139" t="str">
        <f>IF('Liste Klasse 2'!E24="","",'Liste Klasse 2'!E24)</f>
        <v/>
      </c>
      <c r="E59" s="139" t="str">
        <f>IF('Liste Klasse 2'!F24="","",'Liste Klasse 2'!F24)</f>
        <v/>
      </c>
      <c r="F59" s="139" t="str">
        <f>IF('Liste Klasse 2'!G24="","",'Liste Klasse 2'!G24)</f>
        <v/>
      </c>
      <c r="G59" s="102" t="str">
        <f>IF('Liste Klasse 2'!H24="","",'Liste Klasse 2'!H24)</f>
        <v/>
      </c>
      <c r="H59" s="102" t="str">
        <f>IF('Liste Klasse 2'!I24="","",'Liste Klasse 2'!I24)</f>
        <v/>
      </c>
      <c r="I59" s="102" t="str">
        <f>IF('Liste Klasse 2'!J24="","",'Liste Klasse 2'!J24)</f>
        <v/>
      </c>
      <c r="J59" s="102" t="str">
        <f>IF('Liste Klasse 2'!K24="","",'Liste Klasse 2'!K24)</f>
        <v/>
      </c>
      <c r="K59" s="102" t="str">
        <f>IF('Liste Klasse 2'!L24="","",'Liste Klasse 2'!L24)</f>
        <v/>
      </c>
      <c r="L59" s="102" t="str">
        <f>IF('Liste Klasse 2'!M24="","",'Liste Klasse 2'!M24)</f>
        <v/>
      </c>
      <c r="M59" s="102" t="str">
        <f>IF('Liste Klasse 2'!N24="","",'Liste Klasse 2'!N24)</f>
        <v/>
      </c>
      <c r="N59" s="102" t="str">
        <f>IF('Liste Klasse 2'!O24="","",'Liste Klasse 2'!O24)</f>
        <v/>
      </c>
      <c r="O59" s="102" t="str">
        <f>IF('Liste Klasse 2'!P24="","",'Liste Klasse 2'!P24)</f>
        <v/>
      </c>
      <c r="P59" s="102" t="str">
        <f>IF('Liste Klasse 2'!Q24="","",'Liste Klasse 2'!Q24)</f>
        <v/>
      </c>
      <c r="Q59" s="102" t="str">
        <f>IF('Liste Klasse 2'!R24="","",'Liste Klasse 2'!R24)</f>
        <v/>
      </c>
      <c r="R59" s="102">
        <f>'Liste Klasse 2'!S24</f>
        <v>0</v>
      </c>
      <c r="S59" s="120" t="str">
        <f>'Liste Klasse 2'!T24</f>
        <v/>
      </c>
      <c r="T59" s="133">
        <f>'Liste Klasse 2'!U24</f>
        <v>0</v>
      </c>
    </row>
    <row r="60" spans="1:20" s="112" customFormat="1" ht="21" customHeight="1" thickBot="1" x14ac:dyDescent="0.25">
      <c r="A60" s="178" t="str">
        <f>IF('Liste Klasse 2'!A25="","",'Liste Klasse 2'!A25&amp;" / "&amp;'Liste Klasse 2'!B25&amp;" / Klasse 2")</f>
        <v/>
      </c>
      <c r="B60" s="140" t="str">
        <f>IF('Liste Klasse 2'!C25="","",'Liste Klasse 2'!C25)</f>
        <v/>
      </c>
      <c r="C60" s="140" t="str">
        <f>IF('Liste Klasse 2'!D25="","",'Liste Klasse 2'!D25)</f>
        <v/>
      </c>
      <c r="D60" s="140" t="str">
        <f>IF('Liste Klasse 2'!E25="","",'Liste Klasse 2'!E25)</f>
        <v/>
      </c>
      <c r="E60" s="140" t="str">
        <f>IF('Liste Klasse 2'!F25="","",'Liste Klasse 2'!F25)</f>
        <v/>
      </c>
      <c r="F60" s="140" t="str">
        <f>IF('Liste Klasse 2'!G25="","",'Liste Klasse 2'!G25)</f>
        <v/>
      </c>
      <c r="G60" s="134" t="str">
        <f>IF('Liste Klasse 2'!H25="","",'Liste Klasse 2'!H25)</f>
        <v/>
      </c>
      <c r="H60" s="134" t="str">
        <f>IF('Liste Klasse 2'!I25="","",'Liste Klasse 2'!I25)</f>
        <v/>
      </c>
      <c r="I60" s="134" t="str">
        <f>IF('Liste Klasse 2'!J25="","",'Liste Klasse 2'!J25)</f>
        <v/>
      </c>
      <c r="J60" s="134" t="str">
        <f>IF('Liste Klasse 2'!K25="","",'Liste Klasse 2'!K25)</f>
        <v/>
      </c>
      <c r="K60" s="134" t="str">
        <f>IF('Liste Klasse 2'!L25="","",'Liste Klasse 2'!L25)</f>
        <v/>
      </c>
      <c r="L60" s="134" t="str">
        <f>IF('Liste Klasse 2'!M25="","",'Liste Klasse 2'!M25)</f>
        <v/>
      </c>
      <c r="M60" s="134" t="str">
        <f>IF('Liste Klasse 2'!N25="","",'Liste Klasse 2'!N25)</f>
        <v/>
      </c>
      <c r="N60" s="134" t="str">
        <f>IF('Liste Klasse 2'!O25="","",'Liste Klasse 2'!O25)</f>
        <v/>
      </c>
      <c r="O60" s="134" t="str">
        <f>IF('Liste Klasse 2'!P25="","",'Liste Klasse 2'!P25)</f>
        <v/>
      </c>
      <c r="P60" s="134" t="str">
        <f>IF('Liste Klasse 2'!Q25="","",'Liste Klasse 2'!Q25)</f>
        <v/>
      </c>
      <c r="Q60" s="134" t="str">
        <f>IF('Liste Klasse 2'!R25="","",'Liste Klasse 2'!R25)</f>
        <v/>
      </c>
      <c r="R60" s="134">
        <f>'Liste Klasse 2'!S25</f>
        <v>0</v>
      </c>
      <c r="S60" s="135" t="str">
        <f>'Liste Klasse 2'!T25</f>
        <v/>
      </c>
      <c r="T60" s="136">
        <f>'Liste Klasse 2'!U25</f>
        <v>0</v>
      </c>
    </row>
    <row r="61" spans="1:20" s="112" customFormat="1" ht="16.5" thickBot="1" x14ac:dyDescent="0.25">
      <c r="A61" s="170" t="s">
        <v>179</v>
      </c>
      <c r="B61" s="171" t="s">
        <v>8</v>
      </c>
      <c r="C61" s="172" t="s">
        <v>11</v>
      </c>
      <c r="D61" s="172" t="s">
        <v>13</v>
      </c>
      <c r="E61" s="171" t="s">
        <v>5</v>
      </c>
      <c r="F61" s="172" t="s">
        <v>12</v>
      </c>
      <c r="G61" s="173">
        <f>IF('Liste Klasse 3'!H$4="","",'Liste Klasse 3'!H$4)</f>
        <v>1</v>
      </c>
      <c r="H61" s="173">
        <f>IF('Liste Klasse 3'!I$4="","",'Liste Klasse 3'!I$4)</f>
        <v>2</v>
      </c>
      <c r="I61" s="173">
        <f>IF('Liste Klasse 3'!J$4="","",'Liste Klasse 3'!J$4)</f>
        <v>8</v>
      </c>
      <c r="J61" s="173">
        <f>IF('Liste Klasse 3'!K$4="","",'Liste Klasse 3'!K$4)</f>
        <v>5</v>
      </c>
      <c r="K61" s="173">
        <f>IF('Liste Klasse 3'!L$4="","",'Liste Klasse 3'!L$4)</f>
        <v>10</v>
      </c>
      <c r="L61" s="173">
        <f>IF('Liste Klasse 3'!M$4="","",'Liste Klasse 3'!M$4)</f>
        <v>4</v>
      </c>
      <c r="M61" s="173">
        <f>IF('Liste Klasse 3'!N$4="","",'Liste Klasse 3'!N$4)</f>
        <v>7</v>
      </c>
      <c r="N61" s="173">
        <f>IF('Liste Klasse 3'!O$4="","",'Liste Klasse 3'!O$4)</f>
        <v>6</v>
      </c>
      <c r="O61" s="173">
        <f>IF('Liste Klasse 3'!P$4="","",'Liste Klasse 3'!P$4)</f>
        <v>3</v>
      </c>
      <c r="P61" s="173">
        <f>IF('Liste Klasse 3'!Q$4="","",'Liste Klasse 3'!Q$4)</f>
        <v>9</v>
      </c>
      <c r="Q61" s="173" t="s">
        <v>236</v>
      </c>
      <c r="R61" s="174" t="s">
        <v>7</v>
      </c>
      <c r="S61" s="174" t="s">
        <v>14</v>
      </c>
      <c r="T61" s="175" t="s">
        <v>4</v>
      </c>
    </row>
    <row r="62" spans="1:20" s="112" customFormat="1" ht="21" customHeight="1" x14ac:dyDescent="0.2">
      <c r="A62" s="176" t="str">
        <f>IF('Liste Klasse 3'!A8="","",'Liste Klasse 3'!A8&amp;" / "&amp;'Liste Klasse 3'!B8&amp;" / Klasse 3")</f>
        <v>12 /  / Klasse 3</v>
      </c>
      <c r="B62" s="138" t="str">
        <f>IF('Liste Klasse 3'!C8="","",'Liste Klasse 3'!C8)</f>
        <v>Rebecca Wiedermann</v>
      </c>
      <c r="C62" s="138" t="str">
        <f>IF('Liste Klasse 3'!D8="","",'Liste Klasse 3'!D8)</f>
        <v>HSV Schwanau</v>
      </c>
      <c r="D62" s="138" t="str">
        <f>IF('Liste Klasse 3'!E8="","",'Liste Klasse 3'!E8)</f>
        <v>DVG</v>
      </c>
      <c r="E62" s="138" t="str">
        <f>IF('Liste Klasse 3'!F8="","",'Liste Klasse 3'!F8)</f>
        <v>Dancer vom Schwanauer Land</v>
      </c>
      <c r="F62" s="138" t="str">
        <f>IF('Liste Klasse 3'!G8="","",'Liste Klasse 3'!G8)</f>
        <v>Border Collie</v>
      </c>
      <c r="G62" s="130">
        <f>IF('Liste Klasse 3'!H8="","",'Liste Klasse 3'!H8)</f>
        <v>9</v>
      </c>
      <c r="H62" s="130">
        <f>IF('Liste Klasse 3'!I8="","",'Liste Klasse 3'!I8)</f>
        <v>10</v>
      </c>
      <c r="I62" s="130">
        <f>IF('Liste Klasse 3'!J8="","",'Liste Klasse 3'!J8)</f>
        <v>7</v>
      </c>
      <c r="J62" s="130">
        <f>IF('Liste Klasse 3'!K8="","",'Liste Klasse 3'!K8)</f>
        <v>10</v>
      </c>
      <c r="K62" s="130">
        <f>IF('Liste Klasse 3'!L8="","",'Liste Klasse 3'!L8)</f>
        <v>10</v>
      </c>
      <c r="L62" s="130">
        <f>IF('Liste Klasse 3'!M8="","",'Liste Klasse 3'!M8)</f>
        <v>9</v>
      </c>
      <c r="M62" s="130">
        <f>IF('Liste Klasse 3'!N8="","",'Liste Klasse 3'!N8)</f>
        <v>9</v>
      </c>
      <c r="N62" s="130">
        <f>IF('Liste Klasse 3'!O8="","",'Liste Klasse 3'!O8)</f>
        <v>10</v>
      </c>
      <c r="O62" s="130">
        <f>IF('Liste Klasse 3'!P8="","",'Liste Klasse 3'!P8)</f>
        <v>9</v>
      </c>
      <c r="P62" s="130">
        <f>IF('Liste Klasse 3'!Q8="","",'Liste Klasse 3'!Q8)</f>
        <v>9</v>
      </c>
      <c r="Q62" s="244">
        <f>IF('Liste Klasse 3'!R8="","",'Liste Klasse 3'!R8)</f>
        <v>0</v>
      </c>
      <c r="R62" s="130">
        <f>'Liste Klasse 3'!S8</f>
        <v>294</v>
      </c>
      <c r="S62" s="131" t="str">
        <f>'Liste Klasse 3'!T8</f>
        <v>V</v>
      </c>
      <c r="T62" s="132">
        <f>'Liste Klasse 3'!U8</f>
        <v>1</v>
      </c>
    </row>
    <row r="63" spans="1:20" s="112" customFormat="1" ht="21" customHeight="1" x14ac:dyDescent="0.2">
      <c r="A63" s="177" t="str">
        <f>IF('Liste Klasse 3'!A9="","",'Liste Klasse 3'!A9&amp;" / "&amp;'Liste Klasse 3'!B9&amp;" / Klasse 3")</f>
        <v>16 /  / Klasse 3</v>
      </c>
      <c r="B63" s="139" t="str">
        <f>IF('Liste Klasse 3'!C9="","",'Liste Klasse 3'!C9)</f>
        <v>Heike Rusch</v>
      </c>
      <c r="C63" s="139" t="str">
        <f>IF('Liste Klasse 3'!D9="","",'Liste Klasse 3'!D9)</f>
        <v>VSGO</v>
      </c>
      <c r="D63" s="139" t="str">
        <f>IF('Liste Klasse 3'!E9="","",'Liste Klasse 3'!E9)</f>
        <v>HSVRM</v>
      </c>
      <c r="E63" s="139" t="str">
        <f>IF('Liste Klasse 3'!F9="","",'Liste Klasse 3'!F9)</f>
        <v>Borders Blackpearl British Joker</v>
      </c>
      <c r="F63" s="139" t="str">
        <f>IF('Liste Klasse 3'!G9="","",'Liste Klasse 3'!G9)</f>
        <v>Border Collie</v>
      </c>
      <c r="G63" s="102">
        <f>IF('Liste Klasse 3'!H9="","",'Liste Klasse 3'!H9)</f>
        <v>10</v>
      </c>
      <c r="H63" s="102">
        <f>IF('Liste Klasse 3'!I9="","",'Liste Klasse 3'!I9)</f>
        <v>7.5</v>
      </c>
      <c r="I63" s="102">
        <f>IF('Liste Klasse 3'!J9="","",'Liste Klasse 3'!J9)</f>
        <v>9</v>
      </c>
      <c r="J63" s="102">
        <f>IF('Liste Klasse 3'!K9="","",'Liste Klasse 3'!K9)</f>
        <v>9.5</v>
      </c>
      <c r="K63" s="102">
        <f>IF('Liste Klasse 3'!L9="","",'Liste Klasse 3'!L9)</f>
        <v>9.5</v>
      </c>
      <c r="L63" s="102">
        <f>IF('Liste Klasse 3'!M9="","",'Liste Klasse 3'!M9)</f>
        <v>9</v>
      </c>
      <c r="M63" s="102">
        <f>IF('Liste Klasse 3'!N9="","",'Liste Klasse 3'!N9)</f>
        <v>10</v>
      </c>
      <c r="N63" s="102">
        <f>IF('Liste Klasse 3'!O9="","",'Liste Klasse 3'!O9)</f>
        <v>9</v>
      </c>
      <c r="O63" s="102">
        <f>IF('Liste Klasse 3'!P9="","",'Liste Klasse 3'!P9)</f>
        <v>8.5</v>
      </c>
      <c r="P63" s="102">
        <f>IF('Liste Klasse 3'!Q9="","",'Liste Klasse 3'!Q9)</f>
        <v>9.5</v>
      </c>
      <c r="Q63" s="245">
        <f>IF('Liste Klasse 3'!R9="","",'Liste Klasse 3'!R9)</f>
        <v>0</v>
      </c>
      <c r="R63" s="102">
        <f>'Liste Klasse 3'!S9</f>
        <v>294</v>
      </c>
      <c r="S63" s="120" t="str">
        <f>'Liste Klasse 3'!T9</f>
        <v>V</v>
      </c>
      <c r="T63" s="133">
        <f>'Liste Klasse 3'!U9</f>
        <v>1</v>
      </c>
    </row>
    <row r="64" spans="1:20" s="112" customFormat="1" ht="21" customHeight="1" x14ac:dyDescent="0.2">
      <c r="A64" s="177" t="str">
        <f>IF('Liste Klasse 3'!A10="","",'Liste Klasse 3'!A10&amp;" / "&amp;'Liste Klasse 3'!B10&amp;" / Klasse 3")</f>
        <v>11 /  / Klasse 3</v>
      </c>
      <c r="B64" s="139" t="str">
        <f>IF('Liste Klasse 3'!C10="","",'Liste Klasse 3'!C10)</f>
        <v>Heike Rusch</v>
      </c>
      <c r="C64" s="139" t="str">
        <f>IF('Liste Klasse 3'!D10="","",'Liste Klasse 3'!D10)</f>
        <v>VSGO</v>
      </c>
      <c r="D64" s="139" t="str">
        <f>IF('Liste Klasse 3'!E10="","",'Liste Klasse 3'!E10)</f>
        <v>HSVRM</v>
      </c>
      <c r="E64" s="139" t="str">
        <f>IF('Liste Klasse 3'!F10="","",'Liste Klasse 3'!F10)</f>
        <v>Whisky red label from Carolyns Home</v>
      </c>
      <c r="F64" s="139" t="str">
        <f>IF('Liste Klasse 3'!G10="","",'Liste Klasse 3'!G10)</f>
        <v>Border Collie</v>
      </c>
      <c r="G64" s="102">
        <f>IF('Liste Klasse 3'!H10="","",'Liste Klasse 3'!H10)</f>
        <v>10</v>
      </c>
      <c r="H64" s="102">
        <f>IF('Liste Klasse 3'!I10="","",'Liste Klasse 3'!I10)</f>
        <v>9</v>
      </c>
      <c r="I64" s="102">
        <f>IF('Liste Klasse 3'!J10="","",'Liste Klasse 3'!J10)</f>
        <v>9</v>
      </c>
      <c r="J64" s="102">
        <f>IF('Liste Klasse 3'!K10="","",'Liste Klasse 3'!K10)</f>
        <v>7.5</v>
      </c>
      <c r="K64" s="102">
        <f>IF('Liste Klasse 3'!L10="","",'Liste Klasse 3'!L10)</f>
        <v>5.5</v>
      </c>
      <c r="L64" s="102">
        <f>IF('Liste Klasse 3'!M10="","",'Liste Klasse 3'!M10)</f>
        <v>9</v>
      </c>
      <c r="M64" s="102">
        <f>IF('Liste Klasse 3'!N10="","",'Liste Klasse 3'!N10)</f>
        <v>9</v>
      </c>
      <c r="N64" s="102">
        <f>IF('Liste Klasse 3'!O10="","",'Liste Klasse 3'!O10)</f>
        <v>8</v>
      </c>
      <c r="O64" s="102">
        <f>IF('Liste Klasse 3'!P10="","",'Liste Klasse 3'!P10)</f>
        <v>7</v>
      </c>
      <c r="P64" s="102">
        <f>IF('Liste Klasse 3'!Q10="","",'Liste Klasse 3'!Q10)</f>
        <v>9</v>
      </c>
      <c r="Q64" s="245">
        <f>IF('Liste Klasse 3'!R10="","",'Liste Klasse 3'!R10)</f>
        <v>0</v>
      </c>
      <c r="R64" s="102">
        <f>'Liste Klasse 3'!S10</f>
        <v>260</v>
      </c>
      <c r="S64" s="120" t="str">
        <f>'Liste Klasse 3'!T10</f>
        <v>V</v>
      </c>
      <c r="T64" s="133">
        <f>'Liste Klasse 3'!U10</f>
        <v>3</v>
      </c>
    </row>
    <row r="65" spans="1:20" s="112" customFormat="1" ht="21" customHeight="1" x14ac:dyDescent="0.2">
      <c r="A65" s="177" t="str">
        <f>IF('Liste Klasse 3'!A11="","",'Liste Klasse 3'!A11&amp;" / "&amp;'Liste Klasse 3'!B11&amp;" / Klasse 3")</f>
        <v>15 /  / Klasse 3</v>
      </c>
      <c r="B65" s="139" t="str">
        <f>IF('Liste Klasse 3'!C11="","",'Liste Klasse 3'!C11)</f>
        <v>Günter Rück</v>
      </c>
      <c r="C65" s="139" t="str">
        <f>IF('Liste Klasse 3'!D11="","",'Liste Klasse 3'!D11)</f>
        <v>VSGO</v>
      </c>
      <c r="D65" s="139" t="str">
        <f>IF('Liste Klasse 3'!E11="","",'Liste Klasse 3'!E11)</f>
        <v>HSVRM</v>
      </c>
      <c r="E65" s="139" t="str">
        <f>IF('Liste Klasse 3'!F11="","",'Liste Klasse 3'!F11)</f>
        <v>Borders Blackpearl Beryl spot in the shiny night</v>
      </c>
      <c r="F65" s="139" t="str">
        <f>IF('Liste Klasse 3'!G11="","",'Liste Klasse 3'!G11)</f>
        <v>Border Collie</v>
      </c>
      <c r="G65" s="102">
        <f>IF('Liste Klasse 3'!H11="","",'Liste Klasse 3'!H11)</f>
        <v>8.5</v>
      </c>
      <c r="H65" s="102">
        <f>IF('Liste Klasse 3'!I11="","",'Liste Klasse 3'!I11)</f>
        <v>10</v>
      </c>
      <c r="I65" s="102">
        <f>IF('Liste Klasse 3'!J11="","",'Liste Klasse 3'!J11)</f>
        <v>7</v>
      </c>
      <c r="J65" s="102">
        <f>IF('Liste Klasse 3'!K11="","",'Liste Klasse 3'!K11)</f>
        <v>8</v>
      </c>
      <c r="K65" s="102">
        <f>IF('Liste Klasse 3'!L11="","",'Liste Klasse 3'!L11)</f>
        <v>7.5</v>
      </c>
      <c r="L65" s="102">
        <f>IF('Liste Klasse 3'!M11="","",'Liste Klasse 3'!M11)</f>
        <v>8</v>
      </c>
      <c r="M65" s="102">
        <f>IF('Liste Klasse 3'!N11="","",'Liste Klasse 3'!N11)</f>
        <v>9</v>
      </c>
      <c r="N65" s="102">
        <f>IF('Liste Klasse 3'!O11="","",'Liste Klasse 3'!O11)</f>
        <v>8</v>
      </c>
      <c r="O65" s="102">
        <f>IF('Liste Klasse 3'!P11="","",'Liste Klasse 3'!P11)</f>
        <v>8</v>
      </c>
      <c r="P65" s="102">
        <f>IF('Liste Klasse 3'!Q11="","",'Liste Klasse 3'!Q11)</f>
        <v>8</v>
      </c>
      <c r="Q65" s="245">
        <f>IF('Liste Klasse 3'!R11="","",'Liste Klasse 3'!R11)</f>
        <v>0</v>
      </c>
      <c r="R65" s="102">
        <f>'Liste Klasse 3'!S11</f>
        <v>258</v>
      </c>
      <c r="S65" s="120" t="str">
        <f>'Liste Klasse 3'!T11</f>
        <v>V</v>
      </c>
      <c r="T65" s="133">
        <f>'Liste Klasse 3'!U11</f>
        <v>4</v>
      </c>
    </row>
    <row r="66" spans="1:20" s="112" customFormat="1" ht="21" customHeight="1" x14ac:dyDescent="0.2">
      <c r="A66" s="177" t="str">
        <f>IF('Liste Klasse 3'!A12="","",'Liste Klasse 3'!A12&amp;" / "&amp;'Liste Klasse 3'!B12&amp;" / Klasse 3")</f>
        <v>14 /  / Klasse 3</v>
      </c>
      <c r="B66" s="139" t="str">
        <f>IF('Liste Klasse 3'!C12="","",'Liste Klasse 3'!C12)</f>
        <v>Lea Notter</v>
      </c>
      <c r="C66" s="139" t="str">
        <f>IF('Liste Klasse 3'!D12="","",'Liste Klasse 3'!D12)</f>
        <v>GHSV Bönnigheim</v>
      </c>
      <c r="D66" s="139" t="str">
        <f>IF('Liste Klasse 3'!E12="","",'Liste Klasse 3'!E12)</f>
        <v>SWHV</v>
      </c>
      <c r="E66" s="139" t="str">
        <f>IF('Liste Klasse 3'!F12="","",'Liste Klasse 3'!F12)</f>
        <v>Filou vom aacher Schauinsland</v>
      </c>
      <c r="F66" s="139" t="str">
        <f>IF('Liste Klasse 3'!G12="","",'Liste Klasse 3'!G12)</f>
        <v>Border Collie</v>
      </c>
      <c r="G66" s="102">
        <f>IF('Liste Klasse 3'!H12="","",'Liste Klasse 3'!H12)</f>
        <v>9.5</v>
      </c>
      <c r="H66" s="102">
        <f>IF('Liste Klasse 3'!I12="","",'Liste Klasse 3'!I12)</f>
        <v>0</v>
      </c>
      <c r="I66" s="102">
        <f>IF('Liste Klasse 3'!J12="","",'Liste Klasse 3'!J12)</f>
        <v>7</v>
      </c>
      <c r="J66" s="102">
        <f>IF('Liste Klasse 3'!K12="","",'Liste Klasse 3'!K12)</f>
        <v>10</v>
      </c>
      <c r="K66" s="102">
        <f>IF('Liste Klasse 3'!L12="","",'Liste Klasse 3'!L12)</f>
        <v>8</v>
      </c>
      <c r="L66" s="102">
        <f>IF('Liste Klasse 3'!M12="","",'Liste Klasse 3'!M12)</f>
        <v>10</v>
      </c>
      <c r="M66" s="102">
        <f>IF('Liste Klasse 3'!N12="","",'Liste Klasse 3'!N12)</f>
        <v>9</v>
      </c>
      <c r="N66" s="102">
        <f>IF('Liste Klasse 3'!O12="","",'Liste Klasse 3'!O12)</f>
        <v>8</v>
      </c>
      <c r="O66" s="102">
        <f>IF('Liste Klasse 3'!P12="","",'Liste Klasse 3'!P12)</f>
        <v>7</v>
      </c>
      <c r="P66" s="102">
        <f>IF('Liste Klasse 3'!Q12="","",'Liste Klasse 3'!Q12)</f>
        <v>8</v>
      </c>
      <c r="Q66" s="245">
        <f>IF('Liste Klasse 3'!R12="","",'Liste Klasse 3'!R12)</f>
        <v>0</v>
      </c>
      <c r="R66" s="102">
        <f>'Liste Klasse 3'!S12</f>
        <v>253</v>
      </c>
      <c r="S66" s="120" t="str">
        <f>'Liste Klasse 3'!T12</f>
        <v>SG</v>
      </c>
      <c r="T66" s="133">
        <f>'Liste Klasse 3'!U12</f>
        <v>5</v>
      </c>
    </row>
    <row r="67" spans="1:20" s="112" customFormat="1" ht="21" customHeight="1" x14ac:dyDescent="0.2">
      <c r="A67" s="177" t="str">
        <f>IF('Liste Klasse 3'!A13="","",'Liste Klasse 3'!A13&amp;" / "&amp;'Liste Klasse 3'!B13&amp;" / Klasse 3")</f>
        <v>13 /  / Klasse 3</v>
      </c>
      <c r="B67" s="139" t="str">
        <f>IF('Liste Klasse 3'!C13="","",'Liste Klasse 3'!C13)</f>
        <v>Zeynep Tekin</v>
      </c>
      <c r="C67" s="139" t="str">
        <f>IF('Liste Klasse 3'!D13="","",'Liste Klasse 3'!D13)</f>
        <v>HV Erzhausen</v>
      </c>
      <c r="D67" s="139" t="str">
        <f>IF('Liste Klasse 3'!E13="","",'Liste Klasse 3'!E13)</f>
        <v>HSVRM</v>
      </c>
      <c r="E67" s="139" t="str">
        <f>IF('Liste Klasse 3'!F13="","",'Liste Klasse 3'!F13)</f>
        <v>Skyla</v>
      </c>
      <c r="F67" s="139" t="str">
        <f>IF('Liste Klasse 3'!G13="","",'Liste Klasse 3'!G13)</f>
        <v>Border Collie</v>
      </c>
      <c r="G67" s="102">
        <f>IF('Liste Klasse 3'!H13="","",'Liste Klasse 3'!H13)</f>
        <v>10</v>
      </c>
      <c r="H67" s="102">
        <f>IF('Liste Klasse 3'!I13="","",'Liste Klasse 3'!I13)</f>
        <v>10</v>
      </c>
      <c r="I67" s="102">
        <f>IF('Liste Klasse 3'!J13="","",'Liste Klasse 3'!J13)</f>
        <v>7.5</v>
      </c>
      <c r="J67" s="102">
        <f>IF('Liste Klasse 3'!K13="","",'Liste Klasse 3'!K13)</f>
        <v>5</v>
      </c>
      <c r="K67" s="102">
        <f>IF('Liste Klasse 3'!L13="","",'Liste Klasse 3'!L13)</f>
        <v>9.5</v>
      </c>
      <c r="L67" s="102">
        <f>IF('Liste Klasse 3'!M13="","",'Liste Klasse 3'!M13)</f>
        <v>7</v>
      </c>
      <c r="M67" s="102">
        <f>IF('Liste Klasse 3'!N13="","",'Liste Klasse 3'!N13)</f>
        <v>8</v>
      </c>
      <c r="N67" s="102">
        <f>IF('Liste Klasse 3'!O13="","",'Liste Klasse 3'!O13)</f>
        <v>7.5</v>
      </c>
      <c r="O67" s="102">
        <f>IF('Liste Klasse 3'!P13="","",'Liste Klasse 3'!P13)</f>
        <v>6.5</v>
      </c>
      <c r="P67" s="102">
        <f>IF('Liste Klasse 3'!Q13="","",'Liste Klasse 3'!Q13)</f>
        <v>8</v>
      </c>
      <c r="Q67" s="245">
        <f>IF('Liste Klasse 3'!R13="","",'Liste Klasse 3'!R13)</f>
        <v>0</v>
      </c>
      <c r="R67" s="102">
        <f>'Liste Klasse 3'!S13</f>
        <v>246.5</v>
      </c>
      <c r="S67" s="120" t="str">
        <f>'Liste Klasse 3'!T13</f>
        <v>SG</v>
      </c>
      <c r="T67" s="133">
        <f>'Liste Klasse 3'!U13</f>
        <v>6</v>
      </c>
    </row>
    <row r="68" spans="1:20" s="112" customFormat="1" ht="21" customHeight="1" x14ac:dyDescent="0.2">
      <c r="A68" s="177" t="str">
        <f>IF('Liste Klasse 3'!A14="","",'Liste Klasse 3'!A14&amp;" / "&amp;'Liste Klasse 3'!B14&amp;" / Klasse 3")</f>
        <v>10 /  / Klasse 3</v>
      </c>
      <c r="B68" s="139" t="str">
        <f>IF('Liste Klasse 3'!C14="","",'Liste Klasse 3'!C14)</f>
        <v>Sylvia Brügge</v>
      </c>
      <c r="C68" s="139" t="str">
        <f>IF('Liste Klasse 3'!D14="","",'Liste Klasse 3'!D14)</f>
        <v>HSV Sprendlingen</v>
      </c>
      <c r="D68" s="139" t="str">
        <f>IF('Liste Klasse 3'!E14="","",'Liste Klasse 3'!E14)</f>
        <v>HSVRM</v>
      </c>
      <c r="E68" s="139" t="str">
        <f>IF('Liste Klasse 3'!F14="","",'Liste Klasse 3'!F14)</f>
        <v>Dancing Nemo of Joy's Red Rose Farm</v>
      </c>
      <c r="F68" s="139" t="str">
        <f>IF('Liste Klasse 3'!G14="","",'Liste Klasse 3'!G14)</f>
        <v>Australian Shepherd</v>
      </c>
      <c r="G68" s="102">
        <f>IF('Liste Klasse 3'!H14="","",'Liste Klasse 3'!H14)</f>
        <v>9.5</v>
      </c>
      <c r="H68" s="102">
        <f>IF('Liste Klasse 3'!I14="","",'Liste Klasse 3'!I14)</f>
        <v>9</v>
      </c>
      <c r="I68" s="102">
        <f>IF('Liste Klasse 3'!J14="","",'Liste Klasse 3'!J14)</f>
        <v>8</v>
      </c>
      <c r="J68" s="102">
        <f>IF('Liste Klasse 3'!K14="","",'Liste Klasse 3'!K14)</f>
        <v>6</v>
      </c>
      <c r="K68" s="102">
        <f>IF('Liste Klasse 3'!L14="","",'Liste Klasse 3'!L14)</f>
        <v>6.5</v>
      </c>
      <c r="L68" s="102">
        <f>IF('Liste Klasse 3'!M14="","",'Liste Klasse 3'!M14)</f>
        <v>6</v>
      </c>
      <c r="M68" s="102">
        <f>IF('Liste Klasse 3'!N14="","",'Liste Klasse 3'!N14)</f>
        <v>6</v>
      </c>
      <c r="N68" s="102">
        <f>IF('Liste Klasse 3'!O14="","",'Liste Klasse 3'!O14)</f>
        <v>9</v>
      </c>
      <c r="O68" s="102">
        <f>IF('Liste Klasse 3'!P14="","",'Liste Klasse 3'!P14)</f>
        <v>6.5</v>
      </c>
      <c r="P68" s="102">
        <f>IF('Liste Klasse 3'!Q14="","",'Liste Klasse 3'!Q14)</f>
        <v>8</v>
      </c>
      <c r="Q68" s="245">
        <f>IF('Liste Klasse 3'!R14="","",'Liste Klasse 3'!R14)</f>
        <v>0</v>
      </c>
      <c r="R68" s="102">
        <f>'Liste Klasse 3'!S14</f>
        <v>234.5</v>
      </c>
      <c r="S68" s="120" t="str">
        <f>'Liste Klasse 3'!T14</f>
        <v>SG</v>
      </c>
      <c r="T68" s="133">
        <f>'Liste Klasse 3'!U14</f>
        <v>7</v>
      </c>
    </row>
    <row r="69" spans="1:20" s="112" customFormat="1" ht="21" customHeight="1" x14ac:dyDescent="0.2">
      <c r="A69" s="177" t="str">
        <f>IF('Liste Klasse 3'!A15="","",'Liste Klasse 3'!A15&amp;" / "&amp;'Liste Klasse 3'!B15&amp;" / Klasse 3")</f>
        <v>18 /  / Klasse 3</v>
      </c>
      <c r="B69" s="139" t="str">
        <f>IF('Liste Klasse 3'!C15="","",'Liste Klasse 3'!C15)</f>
        <v>Daniel Daub</v>
      </c>
      <c r="C69" s="139" t="str">
        <f>IF('Liste Klasse 3'!D15="","",'Liste Klasse 3'!D15)</f>
        <v>VSGO</v>
      </c>
      <c r="D69" s="139" t="str">
        <f>IF('Liste Klasse 3'!E15="","",'Liste Klasse 3'!E15)</f>
        <v>HSVRM</v>
      </c>
      <c r="E69" s="139" t="str">
        <f>IF('Liste Klasse 3'!F15="","",'Liste Klasse 3'!F15)</f>
        <v>Malwlch Zyl</v>
      </c>
      <c r="F69" s="139" t="str">
        <f>IF('Liste Klasse 3'!G15="","",'Liste Klasse 3'!G15)</f>
        <v>Border Collie</v>
      </c>
      <c r="G69" s="102">
        <f>IF('Liste Klasse 3'!H15="","",'Liste Klasse 3'!H15)</f>
        <v>10</v>
      </c>
      <c r="H69" s="102">
        <f>IF('Liste Klasse 3'!I15="","",'Liste Klasse 3'!I15)</f>
        <v>10</v>
      </c>
      <c r="I69" s="102">
        <f>IF('Liste Klasse 3'!J15="","",'Liste Klasse 3'!J15)</f>
        <v>0</v>
      </c>
      <c r="J69" s="102">
        <f>IF('Liste Klasse 3'!K15="","",'Liste Klasse 3'!K15)</f>
        <v>7</v>
      </c>
      <c r="K69" s="102">
        <f>IF('Liste Klasse 3'!L15="","",'Liste Klasse 3'!L15)</f>
        <v>8</v>
      </c>
      <c r="L69" s="102">
        <f>IF('Liste Klasse 3'!M15="","",'Liste Klasse 3'!M15)</f>
        <v>6</v>
      </c>
      <c r="M69" s="102">
        <f>IF('Liste Klasse 3'!N15="","",'Liste Klasse 3'!N15)</f>
        <v>9</v>
      </c>
      <c r="N69" s="102">
        <f>IF('Liste Klasse 3'!O15="","",'Liste Klasse 3'!O15)</f>
        <v>9</v>
      </c>
      <c r="O69" s="102">
        <f>IF('Liste Klasse 3'!P15="","",'Liste Klasse 3'!P15)</f>
        <v>7.5</v>
      </c>
      <c r="P69" s="102">
        <f>IF('Liste Klasse 3'!Q15="","",'Liste Klasse 3'!Q15)</f>
        <v>9</v>
      </c>
      <c r="Q69" s="245">
        <f>IF('Liste Klasse 3'!R15="","",'Liste Klasse 3'!R15)</f>
        <v>0</v>
      </c>
      <c r="R69" s="102">
        <f>'Liste Klasse 3'!S15</f>
        <v>230.5</v>
      </c>
      <c r="S69" s="120" t="str">
        <f>'Liste Klasse 3'!T15</f>
        <v>SG</v>
      </c>
      <c r="T69" s="133">
        <f>'Liste Klasse 3'!U15</f>
        <v>8</v>
      </c>
    </row>
    <row r="70" spans="1:20" s="112" customFormat="1" ht="21" customHeight="1" x14ac:dyDescent="0.2">
      <c r="A70" s="177" t="str">
        <f>IF('Liste Klasse 3'!A16="","",'Liste Klasse 3'!A16&amp;" / "&amp;'Liste Klasse 3'!B16&amp;" / Klasse 3")</f>
        <v>17 /  / Klasse 3</v>
      </c>
      <c r="B70" s="139" t="str">
        <f>IF('Liste Klasse 3'!C16="","",'Liste Klasse 3'!C16)</f>
        <v>Sylvia Brügge</v>
      </c>
      <c r="C70" s="139" t="str">
        <f>IF('Liste Klasse 3'!D16="","",'Liste Klasse 3'!D16)</f>
        <v>HSV Sprendlingen</v>
      </c>
      <c r="D70" s="139" t="str">
        <f>IF('Liste Klasse 3'!E16="","",'Liste Klasse 3'!E16)</f>
        <v>HSVRM</v>
      </c>
      <c r="E70" s="139" t="str">
        <f>IF('Liste Klasse 3'!F16="","",'Liste Klasse 3'!F16)</f>
        <v>Wildsongs Know My Own Mind</v>
      </c>
      <c r="F70" s="139" t="str">
        <f>IF('Liste Klasse 3'!G16="","",'Liste Klasse 3'!G16)</f>
        <v>Australian Shepherd</v>
      </c>
      <c r="G70" s="102">
        <f>IF('Liste Klasse 3'!H16="","",'Liste Klasse 3'!H16)</f>
        <v>7</v>
      </c>
      <c r="H70" s="102">
        <f>IF('Liste Klasse 3'!I16="","",'Liste Klasse 3'!I16)</f>
        <v>7.5</v>
      </c>
      <c r="I70" s="102">
        <f>IF('Liste Klasse 3'!J16="","",'Liste Klasse 3'!J16)</f>
        <v>7.5</v>
      </c>
      <c r="J70" s="102">
        <f>IF('Liste Klasse 3'!K16="","",'Liste Klasse 3'!K16)</f>
        <v>5</v>
      </c>
      <c r="K70" s="102">
        <f>IF('Liste Klasse 3'!L16="","",'Liste Klasse 3'!L16)</f>
        <v>0</v>
      </c>
      <c r="L70" s="102">
        <f>IF('Liste Klasse 3'!M16="","",'Liste Klasse 3'!M16)</f>
        <v>6</v>
      </c>
      <c r="M70" s="102">
        <f>IF('Liste Klasse 3'!N16="","",'Liste Klasse 3'!N16)</f>
        <v>7</v>
      </c>
      <c r="N70" s="102">
        <f>IF('Liste Klasse 3'!O16="","",'Liste Klasse 3'!O16)</f>
        <v>7</v>
      </c>
      <c r="O70" s="102" t="str">
        <f>IF('Liste Klasse 3'!P16="","",'Liste Klasse 3'!P16)</f>
        <v/>
      </c>
      <c r="P70" s="102" t="str">
        <f>IF('Liste Klasse 3'!Q16="","",'Liste Klasse 3'!Q16)</f>
        <v/>
      </c>
      <c r="Q70" s="245">
        <f>IF('Liste Klasse 3'!R16="","",'Liste Klasse 3'!R16)</f>
        <v>-10</v>
      </c>
      <c r="R70" s="102">
        <f>'Liste Klasse 3'!S16</f>
        <v>136</v>
      </c>
      <c r="S70" s="120" t="str">
        <f>'Liste Klasse 3'!T16</f>
        <v>NB</v>
      </c>
      <c r="T70" s="133" t="str">
        <f>'Liste Klasse 3'!U16</f>
        <v>Dis</v>
      </c>
    </row>
    <row r="71" spans="1:20" s="112" customFormat="1" ht="21" customHeight="1" x14ac:dyDescent="0.2">
      <c r="A71" s="177" t="str">
        <f>IF('Liste Klasse 3'!A17="","",'Liste Klasse 3'!A17&amp;" / "&amp;'Liste Klasse 3'!B17&amp;" / Klasse 3")</f>
        <v/>
      </c>
      <c r="B71" s="139" t="str">
        <f>IF('Liste Klasse 3'!C17="","",'Liste Klasse 3'!C17)</f>
        <v/>
      </c>
      <c r="C71" s="139" t="str">
        <f>IF('Liste Klasse 3'!D17="","",'Liste Klasse 3'!D17)</f>
        <v/>
      </c>
      <c r="D71" s="139" t="str">
        <f>IF('Liste Klasse 3'!E17="","",'Liste Klasse 3'!E17)</f>
        <v/>
      </c>
      <c r="E71" s="139" t="str">
        <f>IF('Liste Klasse 3'!F17="","",'Liste Klasse 3'!F17)</f>
        <v/>
      </c>
      <c r="F71" s="139" t="str">
        <f>IF('Liste Klasse 3'!G17="","",'Liste Klasse 3'!G17)</f>
        <v/>
      </c>
      <c r="G71" s="102" t="str">
        <f>IF('Liste Klasse 3'!H17="","",'Liste Klasse 3'!H17)</f>
        <v/>
      </c>
      <c r="H71" s="102" t="str">
        <f>IF('Liste Klasse 3'!I17="","",'Liste Klasse 3'!I17)</f>
        <v/>
      </c>
      <c r="I71" s="102" t="str">
        <f>IF('Liste Klasse 3'!J17="","",'Liste Klasse 3'!J17)</f>
        <v/>
      </c>
      <c r="J71" s="102" t="str">
        <f>IF('Liste Klasse 3'!K17="","",'Liste Klasse 3'!K17)</f>
        <v/>
      </c>
      <c r="K71" s="102" t="str">
        <f>IF('Liste Klasse 3'!L17="","",'Liste Klasse 3'!L17)</f>
        <v/>
      </c>
      <c r="L71" s="102" t="str">
        <f>IF('Liste Klasse 3'!M17="","",'Liste Klasse 3'!M17)</f>
        <v/>
      </c>
      <c r="M71" s="102" t="str">
        <f>IF('Liste Klasse 3'!N17="","",'Liste Klasse 3'!N17)</f>
        <v/>
      </c>
      <c r="N71" s="102" t="str">
        <f>IF('Liste Klasse 3'!O17="","",'Liste Klasse 3'!O17)</f>
        <v/>
      </c>
      <c r="O71" s="102" t="str">
        <f>IF('Liste Klasse 3'!P17="","",'Liste Klasse 3'!P17)</f>
        <v/>
      </c>
      <c r="P71" s="102" t="str">
        <f>IF('Liste Klasse 3'!Q17="","",'Liste Klasse 3'!Q17)</f>
        <v/>
      </c>
      <c r="Q71" s="245">
        <f>IF('Liste Klasse 3'!R17="","",'Liste Klasse 3'!R17)</f>
        <v>0</v>
      </c>
      <c r="R71" s="102">
        <f>'Liste Klasse 3'!S17</f>
        <v>0</v>
      </c>
      <c r="S71" s="120" t="str">
        <f>'Liste Klasse 3'!T17</f>
        <v/>
      </c>
      <c r="T71" s="133">
        <f>'Liste Klasse 3'!U17</f>
        <v>0</v>
      </c>
    </row>
    <row r="72" spans="1:20" s="112" customFormat="1" ht="21" customHeight="1" x14ac:dyDescent="0.2">
      <c r="A72" s="177" t="str">
        <f>IF('Liste Klasse 3'!A18="","",'Liste Klasse 3'!A18&amp;" / "&amp;'Liste Klasse 3'!B18&amp;" / Klasse 3")</f>
        <v/>
      </c>
      <c r="B72" s="139" t="str">
        <f>IF('Liste Klasse 3'!C18="","",'Liste Klasse 3'!C18)</f>
        <v/>
      </c>
      <c r="C72" s="139" t="str">
        <f>IF('Liste Klasse 3'!D18="","",'Liste Klasse 3'!D18)</f>
        <v/>
      </c>
      <c r="D72" s="139" t="str">
        <f>IF('Liste Klasse 3'!E18="","",'Liste Klasse 3'!E18)</f>
        <v/>
      </c>
      <c r="E72" s="139" t="str">
        <f>IF('Liste Klasse 3'!F18="","",'Liste Klasse 3'!F18)</f>
        <v/>
      </c>
      <c r="F72" s="139" t="str">
        <f>IF('Liste Klasse 3'!G18="","",'Liste Klasse 3'!G18)</f>
        <v/>
      </c>
      <c r="G72" s="102" t="str">
        <f>IF('Liste Klasse 3'!H18="","",'Liste Klasse 3'!H18)</f>
        <v/>
      </c>
      <c r="H72" s="102" t="str">
        <f>IF('Liste Klasse 3'!I18="","",'Liste Klasse 3'!I18)</f>
        <v/>
      </c>
      <c r="I72" s="102" t="str">
        <f>IF('Liste Klasse 3'!J18="","",'Liste Klasse 3'!J18)</f>
        <v/>
      </c>
      <c r="J72" s="102" t="str">
        <f>IF('Liste Klasse 3'!K18="","",'Liste Klasse 3'!K18)</f>
        <v/>
      </c>
      <c r="K72" s="102" t="str">
        <f>IF('Liste Klasse 3'!L18="","",'Liste Klasse 3'!L18)</f>
        <v/>
      </c>
      <c r="L72" s="102" t="str">
        <f>IF('Liste Klasse 3'!M18="","",'Liste Klasse 3'!M18)</f>
        <v/>
      </c>
      <c r="M72" s="102" t="str">
        <f>IF('Liste Klasse 3'!N18="","",'Liste Klasse 3'!N18)</f>
        <v/>
      </c>
      <c r="N72" s="102" t="str">
        <f>IF('Liste Klasse 3'!O18="","",'Liste Klasse 3'!O18)</f>
        <v/>
      </c>
      <c r="O72" s="102" t="str">
        <f>IF('Liste Klasse 3'!P18="","",'Liste Klasse 3'!P18)</f>
        <v/>
      </c>
      <c r="P72" s="102" t="str">
        <f>IF('Liste Klasse 3'!Q18="","",'Liste Klasse 3'!Q18)</f>
        <v/>
      </c>
      <c r="Q72" s="245">
        <f>IF('Liste Klasse 3'!R18="","",'Liste Klasse 3'!R18)</f>
        <v>0</v>
      </c>
      <c r="R72" s="102">
        <f>'Liste Klasse 3'!S18</f>
        <v>0</v>
      </c>
      <c r="S72" s="120" t="str">
        <f>'Liste Klasse 3'!T18</f>
        <v/>
      </c>
      <c r="T72" s="133">
        <f>'Liste Klasse 3'!U18</f>
        <v>0</v>
      </c>
    </row>
    <row r="73" spans="1:20" s="112" customFormat="1" ht="21" customHeight="1" x14ac:dyDescent="0.2">
      <c r="A73" s="177" t="str">
        <f>IF('Liste Klasse 3'!A19="","",'Liste Klasse 3'!A19&amp;" / "&amp;'Liste Klasse 3'!B19&amp;" / Klasse 3")</f>
        <v/>
      </c>
      <c r="B73" s="139" t="str">
        <f>IF('Liste Klasse 3'!C19="","",'Liste Klasse 3'!C19)</f>
        <v/>
      </c>
      <c r="C73" s="139" t="str">
        <f>IF('Liste Klasse 3'!D19="","",'Liste Klasse 3'!D19)</f>
        <v/>
      </c>
      <c r="D73" s="139" t="str">
        <f>IF('Liste Klasse 3'!E19="","",'Liste Klasse 3'!E19)</f>
        <v/>
      </c>
      <c r="E73" s="139" t="str">
        <f>IF('Liste Klasse 3'!F19="","",'Liste Klasse 3'!F19)</f>
        <v/>
      </c>
      <c r="F73" s="139" t="str">
        <f>IF('Liste Klasse 3'!G19="","",'Liste Klasse 3'!G19)</f>
        <v/>
      </c>
      <c r="G73" s="102" t="str">
        <f>IF('Liste Klasse 3'!H19="","",'Liste Klasse 3'!H19)</f>
        <v/>
      </c>
      <c r="H73" s="102" t="str">
        <f>IF('Liste Klasse 3'!I19="","",'Liste Klasse 3'!I19)</f>
        <v/>
      </c>
      <c r="I73" s="102" t="str">
        <f>IF('Liste Klasse 3'!J19="","",'Liste Klasse 3'!J19)</f>
        <v/>
      </c>
      <c r="J73" s="102" t="str">
        <f>IF('Liste Klasse 3'!K19="","",'Liste Klasse 3'!K19)</f>
        <v/>
      </c>
      <c r="K73" s="102" t="str">
        <f>IF('Liste Klasse 3'!L19="","",'Liste Klasse 3'!L19)</f>
        <v/>
      </c>
      <c r="L73" s="102" t="str">
        <f>IF('Liste Klasse 3'!M19="","",'Liste Klasse 3'!M19)</f>
        <v/>
      </c>
      <c r="M73" s="102" t="str">
        <f>IF('Liste Klasse 3'!N19="","",'Liste Klasse 3'!N19)</f>
        <v/>
      </c>
      <c r="N73" s="102" t="str">
        <f>IF('Liste Klasse 3'!O19="","",'Liste Klasse 3'!O19)</f>
        <v/>
      </c>
      <c r="O73" s="102" t="str">
        <f>IF('Liste Klasse 3'!P19="","",'Liste Klasse 3'!P19)</f>
        <v/>
      </c>
      <c r="P73" s="102" t="str">
        <f>IF('Liste Klasse 3'!Q19="","",'Liste Klasse 3'!Q19)</f>
        <v/>
      </c>
      <c r="Q73" s="245">
        <f>IF('Liste Klasse 3'!R19="","",'Liste Klasse 3'!R19)</f>
        <v>0</v>
      </c>
      <c r="R73" s="102">
        <f>'Liste Klasse 3'!S19</f>
        <v>0</v>
      </c>
      <c r="S73" s="120" t="str">
        <f>'Liste Klasse 3'!T19</f>
        <v/>
      </c>
      <c r="T73" s="133">
        <f>'Liste Klasse 3'!U19</f>
        <v>0</v>
      </c>
    </row>
    <row r="74" spans="1:20" s="112" customFormat="1" ht="21" customHeight="1" x14ac:dyDescent="0.2">
      <c r="A74" s="177" t="str">
        <f>IF('Liste Klasse 3'!A20="","",'Liste Klasse 3'!A20&amp;" / "&amp;'Liste Klasse 3'!B20&amp;" / Klasse 3")</f>
        <v/>
      </c>
      <c r="B74" s="139" t="str">
        <f>IF('Liste Klasse 3'!C20="","",'Liste Klasse 3'!C20)</f>
        <v/>
      </c>
      <c r="C74" s="139" t="str">
        <f>IF('Liste Klasse 3'!D20="","",'Liste Klasse 3'!D20)</f>
        <v/>
      </c>
      <c r="D74" s="139" t="str">
        <f>IF('Liste Klasse 3'!E20="","",'Liste Klasse 3'!E20)</f>
        <v/>
      </c>
      <c r="E74" s="139" t="str">
        <f>IF('Liste Klasse 3'!F20="","",'Liste Klasse 3'!F20)</f>
        <v/>
      </c>
      <c r="F74" s="139" t="str">
        <f>IF('Liste Klasse 3'!G20="","",'Liste Klasse 3'!G20)</f>
        <v/>
      </c>
      <c r="G74" s="102" t="str">
        <f>IF('Liste Klasse 3'!H20="","",'Liste Klasse 3'!H20)</f>
        <v/>
      </c>
      <c r="H74" s="102" t="str">
        <f>IF('Liste Klasse 3'!I20="","",'Liste Klasse 3'!I20)</f>
        <v/>
      </c>
      <c r="I74" s="102" t="str">
        <f>IF('Liste Klasse 3'!J20="","",'Liste Klasse 3'!J20)</f>
        <v/>
      </c>
      <c r="J74" s="102" t="str">
        <f>IF('Liste Klasse 3'!K20="","",'Liste Klasse 3'!K20)</f>
        <v/>
      </c>
      <c r="K74" s="102" t="str">
        <f>IF('Liste Klasse 3'!L20="","",'Liste Klasse 3'!L20)</f>
        <v/>
      </c>
      <c r="L74" s="102" t="str">
        <f>IF('Liste Klasse 3'!M20="","",'Liste Klasse 3'!M20)</f>
        <v/>
      </c>
      <c r="M74" s="102" t="str">
        <f>IF('Liste Klasse 3'!N20="","",'Liste Klasse 3'!N20)</f>
        <v/>
      </c>
      <c r="N74" s="102" t="str">
        <f>IF('Liste Klasse 3'!O20="","",'Liste Klasse 3'!O20)</f>
        <v/>
      </c>
      <c r="O74" s="102" t="str">
        <f>IF('Liste Klasse 3'!P20="","",'Liste Klasse 3'!P20)</f>
        <v/>
      </c>
      <c r="P74" s="102" t="str">
        <f>IF('Liste Klasse 3'!Q20="","",'Liste Klasse 3'!Q20)</f>
        <v/>
      </c>
      <c r="Q74" s="245">
        <f>IF('Liste Klasse 3'!R20="","",'Liste Klasse 3'!R20)</f>
        <v>0</v>
      </c>
      <c r="R74" s="102">
        <f>'Liste Klasse 3'!S20</f>
        <v>0</v>
      </c>
      <c r="S74" s="120" t="str">
        <f>'Liste Klasse 3'!T20</f>
        <v/>
      </c>
      <c r="T74" s="133">
        <f>'Liste Klasse 3'!U20</f>
        <v>0</v>
      </c>
    </row>
    <row r="75" spans="1:20" s="112" customFormat="1" ht="21" customHeight="1" x14ac:dyDescent="0.2">
      <c r="A75" s="177" t="str">
        <f>IF('Liste Klasse 3'!A21="","",'Liste Klasse 3'!A21&amp;" / "&amp;'Liste Klasse 3'!B21&amp;" / Klasse 3")</f>
        <v/>
      </c>
      <c r="B75" s="139" t="str">
        <f>IF('Liste Klasse 3'!C21="","",'Liste Klasse 3'!C21)</f>
        <v/>
      </c>
      <c r="C75" s="139" t="str">
        <f>IF('Liste Klasse 3'!D21="","",'Liste Klasse 3'!D21)</f>
        <v/>
      </c>
      <c r="D75" s="139" t="str">
        <f>IF('Liste Klasse 3'!E21="","",'Liste Klasse 3'!E21)</f>
        <v/>
      </c>
      <c r="E75" s="139" t="str">
        <f>IF('Liste Klasse 3'!F21="","",'Liste Klasse 3'!F21)</f>
        <v/>
      </c>
      <c r="F75" s="139" t="str">
        <f>IF('Liste Klasse 3'!G21="","",'Liste Klasse 3'!G21)</f>
        <v/>
      </c>
      <c r="G75" s="102" t="str">
        <f>IF('Liste Klasse 3'!H21="","",'Liste Klasse 3'!H21)</f>
        <v/>
      </c>
      <c r="H75" s="102" t="str">
        <f>IF('Liste Klasse 3'!I21="","",'Liste Klasse 3'!I21)</f>
        <v/>
      </c>
      <c r="I75" s="102" t="str">
        <f>IF('Liste Klasse 3'!J21="","",'Liste Klasse 3'!J21)</f>
        <v/>
      </c>
      <c r="J75" s="102" t="str">
        <f>IF('Liste Klasse 3'!K21="","",'Liste Klasse 3'!K21)</f>
        <v/>
      </c>
      <c r="K75" s="102" t="str">
        <f>IF('Liste Klasse 3'!L21="","",'Liste Klasse 3'!L21)</f>
        <v/>
      </c>
      <c r="L75" s="102" t="str">
        <f>IF('Liste Klasse 3'!M21="","",'Liste Klasse 3'!M21)</f>
        <v/>
      </c>
      <c r="M75" s="102" t="str">
        <f>IF('Liste Klasse 3'!N21="","",'Liste Klasse 3'!N21)</f>
        <v/>
      </c>
      <c r="N75" s="102" t="str">
        <f>IF('Liste Klasse 3'!O21="","",'Liste Klasse 3'!O21)</f>
        <v/>
      </c>
      <c r="O75" s="102" t="str">
        <f>IF('Liste Klasse 3'!P21="","",'Liste Klasse 3'!P21)</f>
        <v/>
      </c>
      <c r="P75" s="102" t="str">
        <f>IF('Liste Klasse 3'!Q21="","",'Liste Klasse 3'!Q21)</f>
        <v/>
      </c>
      <c r="Q75" s="245">
        <f>IF('Liste Klasse 3'!R21="","",'Liste Klasse 3'!R21)</f>
        <v>0</v>
      </c>
      <c r="R75" s="102">
        <f>'Liste Klasse 3'!S21</f>
        <v>0</v>
      </c>
      <c r="S75" s="120" t="str">
        <f>'Liste Klasse 3'!T21</f>
        <v/>
      </c>
      <c r="T75" s="133">
        <f>'Liste Klasse 3'!U21</f>
        <v>0</v>
      </c>
    </row>
    <row r="76" spans="1:20" s="112" customFormat="1" ht="21" customHeight="1" x14ac:dyDescent="0.2">
      <c r="A76" s="177" t="str">
        <f>IF('Liste Klasse 3'!A22="","",'Liste Klasse 3'!A22&amp;" / "&amp;'Liste Klasse 3'!B22&amp;" / Klasse 3")</f>
        <v/>
      </c>
      <c r="B76" s="139" t="str">
        <f>IF('Liste Klasse 3'!C22="","",'Liste Klasse 3'!C22)</f>
        <v/>
      </c>
      <c r="C76" s="139" t="str">
        <f>IF('Liste Klasse 3'!D22="","",'Liste Klasse 3'!D22)</f>
        <v/>
      </c>
      <c r="D76" s="139" t="str">
        <f>IF('Liste Klasse 3'!E22="","",'Liste Klasse 3'!E22)</f>
        <v/>
      </c>
      <c r="E76" s="139" t="str">
        <f>IF('Liste Klasse 3'!F22="","",'Liste Klasse 3'!F22)</f>
        <v/>
      </c>
      <c r="F76" s="139" t="str">
        <f>IF('Liste Klasse 3'!G22="","",'Liste Klasse 3'!G22)</f>
        <v/>
      </c>
      <c r="G76" s="102" t="str">
        <f>IF('Liste Klasse 3'!H22="","",'Liste Klasse 3'!H22)</f>
        <v/>
      </c>
      <c r="H76" s="102" t="str">
        <f>IF('Liste Klasse 3'!I22="","",'Liste Klasse 3'!I22)</f>
        <v/>
      </c>
      <c r="I76" s="102" t="str">
        <f>IF('Liste Klasse 3'!J22="","",'Liste Klasse 3'!J22)</f>
        <v/>
      </c>
      <c r="J76" s="102" t="str">
        <f>IF('Liste Klasse 3'!K22="","",'Liste Klasse 3'!K22)</f>
        <v/>
      </c>
      <c r="K76" s="102" t="str">
        <f>IF('Liste Klasse 3'!L22="","",'Liste Klasse 3'!L22)</f>
        <v/>
      </c>
      <c r="L76" s="102" t="str">
        <f>IF('Liste Klasse 3'!M22="","",'Liste Klasse 3'!M22)</f>
        <v/>
      </c>
      <c r="M76" s="102" t="str">
        <f>IF('Liste Klasse 3'!N22="","",'Liste Klasse 3'!N22)</f>
        <v/>
      </c>
      <c r="N76" s="102" t="str">
        <f>IF('Liste Klasse 3'!O22="","",'Liste Klasse 3'!O22)</f>
        <v/>
      </c>
      <c r="O76" s="102" t="str">
        <f>IF('Liste Klasse 3'!P22="","",'Liste Klasse 3'!P22)</f>
        <v/>
      </c>
      <c r="P76" s="102" t="str">
        <f>IF('Liste Klasse 3'!Q22="","",'Liste Klasse 3'!Q22)</f>
        <v/>
      </c>
      <c r="Q76" s="245">
        <f>IF('Liste Klasse 3'!R22="","",'Liste Klasse 3'!R22)</f>
        <v>0</v>
      </c>
      <c r="R76" s="102">
        <f>'Liste Klasse 3'!S22</f>
        <v>0</v>
      </c>
      <c r="S76" s="120" t="str">
        <f>'Liste Klasse 3'!T22</f>
        <v/>
      </c>
      <c r="T76" s="133">
        <f>'Liste Klasse 3'!U22</f>
        <v>0</v>
      </c>
    </row>
    <row r="77" spans="1:20" s="112" customFormat="1" ht="21" customHeight="1" x14ac:dyDescent="0.2">
      <c r="A77" s="177" t="str">
        <f>IF('Liste Klasse 3'!A23="","",'Liste Klasse 3'!A23&amp;" / "&amp;'Liste Klasse 3'!B23&amp;" / Klasse 3")</f>
        <v/>
      </c>
      <c r="B77" s="139" t="str">
        <f>IF('Liste Klasse 3'!C23="","",'Liste Klasse 3'!C23)</f>
        <v/>
      </c>
      <c r="C77" s="139" t="str">
        <f>IF('Liste Klasse 3'!D23="","",'Liste Klasse 3'!D23)</f>
        <v/>
      </c>
      <c r="D77" s="139" t="str">
        <f>IF('Liste Klasse 3'!E23="","",'Liste Klasse 3'!E23)</f>
        <v/>
      </c>
      <c r="E77" s="139" t="str">
        <f>IF('Liste Klasse 3'!F23="","",'Liste Klasse 3'!F23)</f>
        <v/>
      </c>
      <c r="F77" s="139" t="str">
        <f>IF('Liste Klasse 3'!G23="","",'Liste Klasse 3'!G23)</f>
        <v/>
      </c>
      <c r="G77" s="102" t="str">
        <f>IF('Liste Klasse 3'!H23="","",'Liste Klasse 3'!H23)</f>
        <v/>
      </c>
      <c r="H77" s="102" t="str">
        <f>IF('Liste Klasse 3'!I23="","",'Liste Klasse 3'!I23)</f>
        <v/>
      </c>
      <c r="I77" s="102" t="str">
        <f>IF('Liste Klasse 3'!J23="","",'Liste Klasse 3'!J23)</f>
        <v/>
      </c>
      <c r="J77" s="102" t="str">
        <f>IF('Liste Klasse 3'!K23="","",'Liste Klasse 3'!K23)</f>
        <v/>
      </c>
      <c r="K77" s="102" t="str">
        <f>IF('Liste Klasse 3'!L23="","",'Liste Klasse 3'!L23)</f>
        <v/>
      </c>
      <c r="L77" s="102" t="str">
        <f>IF('Liste Klasse 3'!M23="","",'Liste Klasse 3'!M23)</f>
        <v/>
      </c>
      <c r="M77" s="102" t="str">
        <f>IF('Liste Klasse 3'!N23="","",'Liste Klasse 3'!N23)</f>
        <v/>
      </c>
      <c r="N77" s="102" t="str">
        <f>IF('Liste Klasse 3'!O23="","",'Liste Klasse 3'!O23)</f>
        <v/>
      </c>
      <c r="O77" s="102" t="str">
        <f>IF('Liste Klasse 3'!P23="","",'Liste Klasse 3'!P23)</f>
        <v/>
      </c>
      <c r="P77" s="102" t="str">
        <f>IF('Liste Klasse 3'!Q23="","",'Liste Klasse 3'!Q23)</f>
        <v/>
      </c>
      <c r="Q77" s="245">
        <f>IF('Liste Klasse 3'!R23="","",'Liste Klasse 3'!R23)</f>
        <v>0</v>
      </c>
      <c r="R77" s="102">
        <f>'Liste Klasse 3'!S23</f>
        <v>0</v>
      </c>
      <c r="S77" s="120" t="str">
        <f>'Liste Klasse 3'!T23</f>
        <v/>
      </c>
      <c r="T77" s="133">
        <f>'Liste Klasse 3'!U23</f>
        <v>0</v>
      </c>
    </row>
    <row r="78" spans="1:20" s="112" customFormat="1" ht="21" customHeight="1" x14ac:dyDescent="0.2">
      <c r="A78" s="177" t="str">
        <f>IF('Liste Klasse 3'!A24="","",'Liste Klasse 3'!A24&amp;" / "&amp;'Liste Klasse 3'!B24&amp;" / Klasse 3")</f>
        <v/>
      </c>
      <c r="B78" s="139" t="str">
        <f>IF('Liste Klasse 3'!C24="","",'Liste Klasse 3'!C24)</f>
        <v/>
      </c>
      <c r="C78" s="139" t="str">
        <f>IF('Liste Klasse 3'!D24="","",'Liste Klasse 3'!D24)</f>
        <v/>
      </c>
      <c r="D78" s="139" t="str">
        <f>IF('Liste Klasse 3'!E24="","",'Liste Klasse 3'!E24)</f>
        <v/>
      </c>
      <c r="E78" s="139" t="str">
        <f>IF('Liste Klasse 3'!F24="","",'Liste Klasse 3'!F24)</f>
        <v/>
      </c>
      <c r="F78" s="139" t="str">
        <f>IF('Liste Klasse 3'!G24="","",'Liste Klasse 3'!G24)</f>
        <v/>
      </c>
      <c r="G78" s="102" t="str">
        <f>IF('Liste Klasse 3'!H24="","",'Liste Klasse 3'!H24)</f>
        <v/>
      </c>
      <c r="H78" s="102" t="str">
        <f>IF('Liste Klasse 3'!I24="","",'Liste Klasse 3'!I24)</f>
        <v/>
      </c>
      <c r="I78" s="102" t="str">
        <f>IF('Liste Klasse 3'!J24="","",'Liste Klasse 3'!J24)</f>
        <v/>
      </c>
      <c r="J78" s="102" t="str">
        <f>IF('Liste Klasse 3'!K24="","",'Liste Klasse 3'!K24)</f>
        <v/>
      </c>
      <c r="K78" s="102" t="str">
        <f>IF('Liste Klasse 3'!L24="","",'Liste Klasse 3'!L24)</f>
        <v/>
      </c>
      <c r="L78" s="102" t="str">
        <f>IF('Liste Klasse 3'!M24="","",'Liste Klasse 3'!M24)</f>
        <v/>
      </c>
      <c r="M78" s="102" t="str">
        <f>IF('Liste Klasse 3'!N24="","",'Liste Klasse 3'!N24)</f>
        <v/>
      </c>
      <c r="N78" s="102" t="str">
        <f>IF('Liste Klasse 3'!O24="","",'Liste Klasse 3'!O24)</f>
        <v/>
      </c>
      <c r="O78" s="102" t="str">
        <f>IF('Liste Klasse 3'!P24="","",'Liste Klasse 3'!P24)</f>
        <v/>
      </c>
      <c r="P78" s="102" t="str">
        <f>IF('Liste Klasse 3'!Q24="","",'Liste Klasse 3'!Q24)</f>
        <v/>
      </c>
      <c r="Q78" s="245">
        <f>IF('Liste Klasse 3'!R24="","",'Liste Klasse 3'!R24)</f>
        <v>0</v>
      </c>
      <c r="R78" s="102">
        <f>'Liste Klasse 3'!S24</f>
        <v>0</v>
      </c>
      <c r="S78" s="120" t="str">
        <f>'Liste Klasse 3'!T24</f>
        <v/>
      </c>
      <c r="T78" s="133">
        <f>'Liste Klasse 3'!U24</f>
        <v>0</v>
      </c>
    </row>
    <row r="79" spans="1:20" s="112" customFormat="1" ht="21" customHeight="1" thickBot="1" x14ac:dyDescent="0.25">
      <c r="A79" s="178" t="str">
        <f>IF('Liste Klasse 3'!A25="","",'Liste Klasse 3'!A25&amp;" / "&amp;'Liste Klasse 3'!B25&amp;" / Klasse 3")</f>
        <v/>
      </c>
      <c r="B79" s="140" t="str">
        <f>IF('Liste Klasse 3'!C25="","",'Liste Klasse 3'!C25)</f>
        <v/>
      </c>
      <c r="C79" s="140" t="str">
        <f>IF('Liste Klasse 3'!D25="","",'Liste Klasse 3'!D25)</f>
        <v/>
      </c>
      <c r="D79" s="140" t="str">
        <f>IF('Liste Klasse 3'!E25="","",'Liste Klasse 3'!E25)</f>
        <v/>
      </c>
      <c r="E79" s="140" t="str">
        <f>IF('Liste Klasse 3'!F25="","",'Liste Klasse 3'!F25)</f>
        <v/>
      </c>
      <c r="F79" s="140" t="str">
        <f>IF('Liste Klasse 3'!G25="","",'Liste Klasse 3'!G25)</f>
        <v/>
      </c>
      <c r="G79" s="134" t="str">
        <f>IF('Liste Klasse 3'!H25="","",'Liste Klasse 3'!H25)</f>
        <v/>
      </c>
      <c r="H79" s="134" t="str">
        <f>IF('Liste Klasse 3'!I25="","",'Liste Klasse 3'!I25)</f>
        <v/>
      </c>
      <c r="I79" s="134" t="str">
        <f>IF('Liste Klasse 3'!J25="","",'Liste Klasse 3'!J25)</f>
        <v/>
      </c>
      <c r="J79" s="134" t="str">
        <f>IF('Liste Klasse 3'!K25="","",'Liste Klasse 3'!K25)</f>
        <v/>
      </c>
      <c r="K79" s="134" t="str">
        <f>IF('Liste Klasse 3'!L25="","",'Liste Klasse 3'!L25)</f>
        <v/>
      </c>
      <c r="L79" s="134" t="str">
        <f>IF('Liste Klasse 3'!M25="","",'Liste Klasse 3'!M25)</f>
        <v/>
      </c>
      <c r="M79" s="134" t="str">
        <f>IF('Liste Klasse 3'!N25="","",'Liste Klasse 3'!N25)</f>
        <v/>
      </c>
      <c r="N79" s="134" t="str">
        <f>IF('Liste Klasse 3'!O25="","",'Liste Klasse 3'!O25)</f>
        <v/>
      </c>
      <c r="O79" s="134" t="str">
        <f>IF('Liste Klasse 3'!P25="","",'Liste Klasse 3'!P25)</f>
        <v/>
      </c>
      <c r="P79" s="134" t="str">
        <f>IF('Liste Klasse 3'!Q25="","",'Liste Klasse 3'!Q25)</f>
        <v/>
      </c>
      <c r="Q79" s="246">
        <f>IF('Liste Klasse 3'!R25="","",'Liste Klasse 3'!R25)</f>
        <v>0</v>
      </c>
      <c r="R79" s="134">
        <f>'Liste Klasse 3'!S25</f>
        <v>0</v>
      </c>
      <c r="S79" s="135" t="str">
        <f>'Liste Klasse 3'!T25</f>
        <v/>
      </c>
      <c r="T79" s="136">
        <f>'Liste Klasse 3'!U25</f>
        <v>0</v>
      </c>
    </row>
    <row r="80" spans="1:20" s="112" customFormat="1" x14ac:dyDescent="0.2"/>
    <row r="81" s="112" customFormat="1" x14ac:dyDescent="0.2"/>
    <row r="82" s="112" customFormat="1" x14ac:dyDescent="0.2"/>
    <row r="83" s="112" customFormat="1" x14ac:dyDescent="0.2"/>
    <row r="84" s="112" customFormat="1" x14ac:dyDescent="0.2"/>
    <row r="85" s="112" customFormat="1" x14ac:dyDescent="0.2"/>
    <row r="86" s="112" customFormat="1" x14ac:dyDescent="0.2"/>
    <row r="87" s="112" customFormat="1" x14ac:dyDescent="0.2"/>
    <row r="88" s="112" customFormat="1" x14ac:dyDescent="0.2"/>
    <row r="89" s="112" customFormat="1" x14ac:dyDescent="0.2"/>
    <row r="90" s="112" customFormat="1" x14ac:dyDescent="0.2"/>
    <row r="91" s="112" customFormat="1" x14ac:dyDescent="0.2"/>
    <row r="92" s="112" customFormat="1" x14ac:dyDescent="0.2"/>
    <row r="93" s="112" customFormat="1" x14ac:dyDescent="0.2"/>
    <row r="94" s="112" customFormat="1" x14ac:dyDescent="0.2"/>
    <row r="95" s="112" customFormat="1" x14ac:dyDescent="0.2"/>
    <row r="96" s="112" customFormat="1" x14ac:dyDescent="0.2"/>
    <row r="97" s="112" customFormat="1" x14ac:dyDescent="0.2"/>
    <row r="98" s="112" customFormat="1" x14ac:dyDescent="0.2"/>
    <row r="99" s="112" customFormat="1" x14ac:dyDescent="0.2"/>
    <row r="100" s="112" customFormat="1" x14ac:dyDescent="0.2"/>
    <row r="101" s="112" customFormat="1" x14ac:dyDescent="0.2"/>
    <row r="102" s="112" customFormat="1" x14ac:dyDescent="0.2"/>
    <row r="103" s="112" customFormat="1" x14ac:dyDescent="0.2"/>
    <row r="104" s="112" customFormat="1" x14ac:dyDescent="0.2"/>
    <row r="105" s="112" customFormat="1" x14ac:dyDescent="0.2"/>
    <row r="106" s="112" customFormat="1" x14ac:dyDescent="0.2"/>
    <row r="107" s="112" customFormat="1" x14ac:dyDescent="0.2"/>
    <row r="108" s="112" customFormat="1" x14ac:dyDescent="0.2"/>
    <row r="109" s="112" customFormat="1" x14ac:dyDescent="0.2"/>
    <row r="110" s="112" customFormat="1" x14ac:dyDescent="0.2"/>
    <row r="111" s="112" customFormat="1" x14ac:dyDescent="0.2"/>
    <row r="112" s="112" customFormat="1" x14ac:dyDescent="0.2"/>
    <row r="113" s="112" customFormat="1" x14ac:dyDescent="0.2"/>
    <row r="114" s="112" customFormat="1" x14ac:dyDescent="0.2"/>
    <row r="115" s="112" customFormat="1" x14ac:dyDescent="0.2"/>
    <row r="116" s="112" customFormat="1" x14ac:dyDescent="0.2"/>
    <row r="117" s="112" customFormat="1" x14ac:dyDescent="0.2"/>
    <row r="118" s="112" customFormat="1" x14ac:dyDescent="0.2"/>
    <row r="119" s="112" customFormat="1" x14ac:dyDescent="0.2"/>
    <row r="120" s="112" customFormat="1" x14ac:dyDescent="0.2"/>
    <row r="121" s="112" customFormat="1" x14ac:dyDescent="0.2"/>
    <row r="122" s="112" customFormat="1" x14ac:dyDescent="0.2"/>
    <row r="123" s="112" customFormat="1" x14ac:dyDescent="0.2"/>
    <row r="124" s="112" customFormat="1" x14ac:dyDescent="0.2"/>
    <row r="125" s="112" customFormat="1" x14ac:dyDescent="0.2"/>
    <row r="126" s="112" customFormat="1" x14ac:dyDescent="0.2"/>
    <row r="127" s="112" customFormat="1" x14ac:dyDescent="0.2"/>
    <row r="128" s="112" customFormat="1" x14ac:dyDescent="0.2"/>
    <row r="129" s="112" customFormat="1" x14ac:dyDescent="0.2"/>
    <row r="130" s="112" customFormat="1" x14ac:dyDescent="0.2"/>
    <row r="131" s="112" customFormat="1" x14ac:dyDescent="0.2"/>
    <row r="132" s="112" customFormat="1" x14ac:dyDescent="0.2"/>
    <row r="133" s="112" customFormat="1" x14ac:dyDescent="0.2"/>
    <row r="134" s="112" customFormat="1" x14ac:dyDescent="0.2"/>
    <row r="135" s="112" customFormat="1" x14ac:dyDescent="0.2"/>
    <row r="136" s="112" customFormat="1" x14ac:dyDescent="0.2"/>
    <row r="137" s="112" customFormat="1" x14ac:dyDescent="0.2"/>
    <row r="138" s="112" customFormat="1" x14ac:dyDescent="0.2"/>
    <row r="139" s="112" customFormat="1" x14ac:dyDescent="0.2"/>
    <row r="140" s="112" customFormat="1" x14ac:dyDescent="0.2"/>
    <row r="141" s="112" customFormat="1" x14ac:dyDescent="0.2"/>
    <row r="142" s="112" customFormat="1" x14ac:dyDescent="0.2"/>
    <row r="143" s="112" customFormat="1" x14ac:dyDescent="0.2"/>
    <row r="144" s="112" customFormat="1" x14ac:dyDescent="0.2"/>
    <row r="145" s="112" customFormat="1" x14ac:dyDescent="0.2"/>
    <row r="146" s="112" customFormat="1" x14ac:dyDescent="0.2"/>
    <row r="147" s="112" customFormat="1" x14ac:dyDescent="0.2"/>
    <row r="148" s="112" customFormat="1" x14ac:dyDescent="0.2"/>
    <row r="149" s="112" customFormat="1" x14ac:dyDescent="0.2"/>
    <row r="150" s="112" customFormat="1" x14ac:dyDescent="0.2"/>
    <row r="151" s="112" customFormat="1" x14ac:dyDescent="0.2"/>
    <row r="152" s="112" customFormat="1" x14ac:dyDescent="0.2"/>
    <row r="153" s="112" customFormat="1" x14ac:dyDescent="0.2"/>
    <row r="154" s="112" customFormat="1" x14ac:dyDescent="0.2"/>
    <row r="155" s="112" customFormat="1" x14ac:dyDescent="0.2"/>
    <row r="156" s="112" customFormat="1" x14ac:dyDescent="0.2"/>
    <row r="157" s="112" customFormat="1" x14ac:dyDescent="0.2"/>
    <row r="158" s="112" customFormat="1" x14ac:dyDescent="0.2"/>
    <row r="159" s="112" customFormat="1" x14ac:dyDescent="0.2"/>
    <row r="160" s="112" customFormat="1" x14ac:dyDescent="0.2"/>
    <row r="161" s="112" customFormat="1" x14ac:dyDescent="0.2"/>
    <row r="162" s="112" customFormat="1" x14ac:dyDescent="0.2"/>
    <row r="163" s="112" customFormat="1" x14ac:dyDescent="0.2"/>
    <row r="164" s="112" customFormat="1" x14ac:dyDescent="0.2"/>
    <row r="165" s="112" customFormat="1" x14ac:dyDescent="0.2"/>
    <row r="166" s="112" customFormat="1" x14ac:dyDescent="0.2"/>
    <row r="167" s="112" customFormat="1" x14ac:dyDescent="0.2"/>
    <row r="168" s="112" customFormat="1" x14ac:dyDescent="0.2"/>
  </sheetData>
  <sheetProtection password="C900" sheet="1" objects="1" scenarios="1"/>
  <mergeCells count="5">
    <mergeCell ref="N1:T1"/>
    <mergeCell ref="A2:E2"/>
    <mergeCell ref="F2:P2"/>
    <mergeCell ref="A1:M1"/>
    <mergeCell ref="R2:T2"/>
  </mergeCells>
  <phoneticPr fontId="0" type="noConversion"/>
  <conditionalFormatting sqref="R5:T22 R24:T41 R43:T60 R62:T79">
    <cfRule type="cellIs" dxfId="2" priority="2" stopIfTrue="1" operator="equal">
      <formula>0</formula>
    </cfRule>
  </conditionalFormatting>
  <conditionalFormatting sqref="Q62:Q79">
    <cfRule type="cellIs" dxfId="1" priority="1" operator="equal">
      <formula>0</formula>
    </cfRule>
  </conditionalFormatting>
  <printOptions horizontalCentered="1"/>
  <pageMargins left="0.59055118110236227" right="0.59055118110236227" top="0.19685039370078741" bottom="0.39370078740157483" header="0.19685039370078741" footer="0.19685039370078741"/>
  <pageSetup paperSize="9" scale="50" fitToHeight="0" orientation="portrait" r:id="rId1"/>
  <headerFooter alignWithMargins="0">
    <oddFooter>&amp;LVorlage: HSVRM / Sören Marquardt
&amp;D/&amp;T&amp;C&amp;F
&amp;A&amp;RSeite: 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58"/>
  <sheetViews>
    <sheetView zoomScaleNormal="100" workbookViewId="0">
      <pane ySplit="3" topLeftCell="A40" activePane="bottomLeft" state="frozen"/>
      <selection pane="bottomLeft" activeCell="A4" sqref="A4:B4"/>
    </sheetView>
  </sheetViews>
  <sheetFormatPr baseColWidth="10" defaultRowHeight="12.75" x14ac:dyDescent="0.2"/>
  <cols>
    <col min="1" max="2" width="10.7109375" style="88" customWidth="1"/>
    <col min="3" max="4" width="10.7109375" customWidth="1"/>
    <col min="5" max="5" width="61.140625" bestFit="1" customWidth="1"/>
    <col min="6" max="6" width="3.7109375" customWidth="1"/>
    <col min="7" max="9" width="6.7109375" customWidth="1"/>
    <col min="10" max="10" width="9.5703125" bestFit="1" customWidth="1"/>
    <col min="11" max="11" width="43" bestFit="1" customWidth="1"/>
    <col min="14" max="14" width="9.5703125" bestFit="1" customWidth="1"/>
    <col min="15" max="15" width="50.42578125" bestFit="1" customWidth="1"/>
  </cols>
  <sheetData>
    <row r="1" spans="1:11" ht="20.25" x14ac:dyDescent="0.3">
      <c r="A1" s="384" t="s">
        <v>198</v>
      </c>
      <c r="B1" s="384"/>
      <c r="C1" s="384"/>
      <c r="D1" s="384"/>
      <c r="E1" s="384"/>
      <c r="F1" s="384"/>
      <c r="G1" s="384"/>
      <c r="H1" s="384"/>
      <c r="I1" s="384"/>
      <c r="K1" s="165" t="str">
        <f>IF(SUM(SUM('Liste Beginner'!H8:R25)+SUM('Liste Klasse 1'!H8:R25)+SUM('Liste Klasse 2'!H8:R25)+SUM('Liste Klasse 3'!H8:R25))=0,"Sortieren OK","KEIN Sortieren!")</f>
        <v>KEIN Sortieren!</v>
      </c>
    </row>
    <row r="2" spans="1:11" ht="20.25" customHeight="1" x14ac:dyDescent="0.2">
      <c r="A2" s="385" t="str">
        <f>'Hinweise - bitte beachten!!!'!A1:A1&amp;" - "&amp;'Hinweise - bitte beachten!!!'!A2:A2</f>
        <v>HSVRM Obedience Auswertung - Version 2016 v4.4 - erstellt von Sören Marquardt für den Hundesportverband Rhein-Main (HSVRM)</v>
      </c>
      <c r="B2" s="385"/>
      <c r="C2" s="385"/>
      <c r="D2" s="385"/>
      <c r="E2" s="385"/>
      <c r="F2" s="385"/>
      <c r="G2" s="385"/>
      <c r="H2" s="385"/>
      <c r="I2" s="385"/>
    </row>
    <row r="4" spans="1:11" x14ac:dyDescent="0.2">
      <c r="A4" s="382" t="s">
        <v>3</v>
      </c>
      <c r="B4" s="383"/>
      <c r="C4" s="381" t="s">
        <v>181</v>
      </c>
      <c r="D4" s="381"/>
      <c r="E4" s="380"/>
      <c r="G4" s="379" t="s">
        <v>34</v>
      </c>
      <c r="H4" s="377"/>
      <c r="I4" s="378"/>
    </row>
    <row r="5" spans="1:11" x14ac:dyDescent="0.2">
      <c r="A5" s="145" t="s">
        <v>161</v>
      </c>
      <c r="B5" s="146" t="s">
        <v>183</v>
      </c>
      <c r="C5" s="143" t="s">
        <v>6</v>
      </c>
      <c r="D5" s="149" t="s">
        <v>185</v>
      </c>
      <c r="E5" s="147" t="s">
        <v>162</v>
      </c>
      <c r="G5" s="379" t="s">
        <v>79</v>
      </c>
      <c r="H5" s="377"/>
      <c r="I5" s="378"/>
    </row>
    <row r="6" spans="1:11" x14ac:dyDescent="0.2">
      <c r="A6" s="90">
        <v>1</v>
      </c>
      <c r="B6" s="160">
        <v>1</v>
      </c>
      <c r="C6" s="90">
        <v>4</v>
      </c>
      <c r="D6" s="162" t="s">
        <v>49</v>
      </c>
      <c r="E6" s="93" t="s">
        <v>24</v>
      </c>
      <c r="G6" s="94" t="s">
        <v>14</v>
      </c>
      <c r="H6" s="94" t="s">
        <v>159</v>
      </c>
      <c r="I6" s="94" t="s">
        <v>160</v>
      </c>
    </row>
    <row r="7" spans="1:11" x14ac:dyDescent="0.2">
      <c r="A7" s="91">
        <v>2</v>
      </c>
      <c r="B7" s="161">
        <v>2</v>
      </c>
      <c r="C7" s="91">
        <v>3</v>
      </c>
      <c r="D7" s="163" t="s">
        <v>49</v>
      </c>
      <c r="E7" s="42" t="s">
        <v>25</v>
      </c>
      <c r="G7" s="94" t="s">
        <v>170</v>
      </c>
      <c r="H7" s="94">
        <v>256</v>
      </c>
      <c r="I7" s="94">
        <v>320</v>
      </c>
    </row>
    <row r="8" spans="1:11" x14ac:dyDescent="0.2">
      <c r="A8" s="91">
        <v>3</v>
      </c>
      <c r="B8" s="161">
        <v>3</v>
      </c>
      <c r="C8" s="91">
        <v>3</v>
      </c>
      <c r="D8" s="163" t="s">
        <v>49</v>
      </c>
      <c r="E8" s="42" t="s">
        <v>186</v>
      </c>
      <c r="G8" s="94" t="s">
        <v>171</v>
      </c>
      <c r="H8" s="94">
        <v>224</v>
      </c>
      <c r="I8" s="94">
        <v>255.5</v>
      </c>
    </row>
    <row r="9" spans="1:11" x14ac:dyDescent="0.2">
      <c r="A9" s="91">
        <v>4</v>
      </c>
      <c r="B9" s="164">
        <v>4</v>
      </c>
      <c r="C9" s="91">
        <v>3</v>
      </c>
      <c r="D9" s="148" t="s">
        <v>187</v>
      </c>
      <c r="E9" s="42" t="s">
        <v>29</v>
      </c>
      <c r="G9" s="94" t="s">
        <v>172</v>
      </c>
      <c r="H9" s="94">
        <v>192</v>
      </c>
      <c r="I9" s="94">
        <v>223.5</v>
      </c>
    </row>
    <row r="10" spans="1:11" x14ac:dyDescent="0.2">
      <c r="A10" s="91">
        <v>5</v>
      </c>
      <c r="B10" s="164">
        <v>5</v>
      </c>
      <c r="C10" s="91">
        <v>2</v>
      </c>
      <c r="D10" s="148" t="s">
        <v>187</v>
      </c>
      <c r="E10" s="42" t="s">
        <v>218</v>
      </c>
      <c r="G10" s="94" t="s">
        <v>173</v>
      </c>
      <c r="H10" s="94">
        <v>0</v>
      </c>
      <c r="I10" s="94">
        <v>191.5</v>
      </c>
    </row>
    <row r="11" spans="1:11" x14ac:dyDescent="0.2">
      <c r="A11" s="91">
        <v>6</v>
      </c>
      <c r="B11" s="164">
        <v>6</v>
      </c>
      <c r="C11" s="91">
        <v>3</v>
      </c>
      <c r="D11" s="148" t="s">
        <v>187</v>
      </c>
      <c r="E11" s="42" t="s">
        <v>219</v>
      </c>
    </row>
    <row r="12" spans="1:11" x14ac:dyDescent="0.2">
      <c r="A12" s="91">
        <v>7</v>
      </c>
      <c r="B12" s="164">
        <v>7</v>
      </c>
      <c r="C12" s="91">
        <v>3</v>
      </c>
      <c r="D12" s="148" t="s">
        <v>187</v>
      </c>
      <c r="E12" s="42" t="s">
        <v>164</v>
      </c>
    </row>
    <row r="13" spans="1:11" x14ac:dyDescent="0.2">
      <c r="A13" s="91">
        <v>8</v>
      </c>
      <c r="B13" s="164">
        <v>8</v>
      </c>
      <c r="C13" s="91">
        <v>3</v>
      </c>
      <c r="D13" s="148" t="s">
        <v>187</v>
      </c>
      <c r="E13" s="42" t="s">
        <v>188</v>
      </c>
    </row>
    <row r="14" spans="1:11" x14ac:dyDescent="0.2">
      <c r="A14" s="91">
        <v>9</v>
      </c>
      <c r="B14" s="164">
        <v>9</v>
      </c>
      <c r="C14" s="91">
        <v>3</v>
      </c>
      <c r="D14" s="148" t="s">
        <v>187</v>
      </c>
      <c r="E14" s="42" t="s">
        <v>189</v>
      </c>
    </row>
    <row r="15" spans="1:11" x14ac:dyDescent="0.2">
      <c r="A15" s="91">
        <v>10</v>
      </c>
      <c r="B15" s="164">
        <v>10</v>
      </c>
      <c r="C15" s="91">
        <v>3</v>
      </c>
      <c r="D15" s="148" t="s">
        <v>187</v>
      </c>
      <c r="E15" s="42" t="s">
        <v>220</v>
      </c>
    </row>
    <row r="16" spans="1:11" x14ac:dyDescent="0.2">
      <c r="A16" s="92">
        <v>11</v>
      </c>
      <c r="B16" s="216">
        <v>11</v>
      </c>
      <c r="C16" s="92">
        <v>2</v>
      </c>
      <c r="D16" s="146" t="s">
        <v>187</v>
      </c>
      <c r="E16" s="215" t="s">
        <v>166</v>
      </c>
    </row>
    <row r="17" spans="1:9" ht="5.0999999999999996" customHeight="1" x14ac:dyDescent="0.2"/>
    <row r="18" spans="1:9" x14ac:dyDescent="0.2">
      <c r="A18" s="382" t="s">
        <v>3</v>
      </c>
      <c r="B18" s="383"/>
      <c r="C18" s="380" t="s">
        <v>80</v>
      </c>
      <c r="D18" s="380"/>
      <c r="E18" s="380"/>
      <c r="G18" s="379" t="s">
        <v>34</v>
      </c>
      <c r="H18" s="377"/>
      <c r="I18" s="378"/>
    </row>
    <row r="19" spans="1:9" x14ac:dyDescent="0.2">
      <c r="A19" s="145" t="s">
        <v>161</v>
      </c>
      <c r="B19" s="146" t="s">
        <v>183</v>
      </c>
      <c r="C19" s="143" t="s">
        <v>6</v>
      </c>
      <c r="D19" s="149" t="s">
        <v>185</v>
      </c>
      <c r="E19" s="147" t="s">
        <v>162</v>
      </c>
      <c r="G19" s="376" t="s">
        <v>80</v>
      </c>
      <c r="H19" s="377"/>
      <c r="I19" s="378"/>
    </row>
    <row r="20" spans="1:9" x14ac:dyDescent="0.2">
      <c r="A20" s="90">
        <v>1</v>
      </c>
      <c r="B20" s="160">
        <v>1</v>
      </c>
      <c r="C20" s="90">
        <v>3</v>
      </c>
      <c r="D20" s="162" t="s">
        <v>49</v>
      </c>
      <c r="E20" s="230" t="s">
        <v>221</v>
      </c>
      <c r="G20" s="94" t="s">
        <v>14</v>
      </c>
      <c r="H20" s="94" t="s">
        <v>159</v>
      </c>
      <c r="I20" s="94" t="s">
        <v>160</v>
      </c>
    </row>
    <row r="21" spans="1:9" x14ac:dyDescent="0.2">
      <c r="A21" s="91">
        <v>10</v>
      </c>
      <c r="B21" s="164">
        <v>2</v>
      </c>
      <c r="C21" s="91">
        <v>3</v>
      </c>
      <c r="D21" s="148" t="s">
        <v>187</v>
      </c>
      <c r="E21" s="42" t="s">
        <v>220</v>
      </c>
      <c r="G21" s="94" t="s">
        <v>170</v>
      </c>
      <c r="H21" s="94">
        <v>256</v>
      </c>
      <c r="I21" s="94">
        <v>320</v>
      </c>
    </row>
    <row r="22" spans="1:9" x14ac:dyDescent="0.2">
      <c r="A22" s="91">
        <v>3</v>
      </c>
      <c r="B22" s="164">
        <v>3</v>
      </c>
      <c r="C22" s="91">
        <v>3</v>
      </c>
      <c r="D22" s="148" t="s">
        <v>187</v>
      </c>
      <c r="E22" s="41" t="s">
        <v>163</v>
      </c>
      <c r="G22" s="94" t="s">
        <v>171</v>
      </c>
      <c r="H22" s="94">
        <v>224</v>
      </c>
      <c r="I22" s="94">
        <v>255.5</v>
      </c>
    </row>
    <row r="23" spans="1:9" x14ac:dyDescent="0.2">
      <c r="A23" s="91">
        <v>4</v>
      </c>
      <c r="B23" s="164">
        <v>4</v>
      </c>
      <c r="C23" s="91">
        <v>3</v>
      </c>
      <c r="D23" s="148" t="s">
        <v>187</v>
      </c>
      <c r="E23" s="41" t="s">
        <v>164</v>
      </c>
      <c r="G23" s="94" t="s">
        <v>172</v>
      </c>
      <c r="H23" s="94">
        <v>192</v>
      </c>
      <c r="I23" s="94">
        <v>223.5</v>
      </c>
    </row>
    <row r="24" spans="1:9" x14ac:dyDescent="0.2">
      <c r="A24" s="91">
        <v>8</v>
      </c>
      <c r="B24" s="164">
        <v>5</v>
      </c>
      <c r="C24" s="91">
        <v>3</v>
      </c>
      <c r="D24" s="148" t="s">
        <v>187</v>
      </c>
      <c r="E24" s="41" t="s">
        <v>165</v>
      </c>
      <c r="G24" s="94" t="s">
        <v>173</v>
      </c>
      <c r="H24" s="94">
        <v>0</v>
      </c>
      <c r="I24" s="94">
        <v>191.5</v>
      </c>
    </row>
    <row r="25" spans="1:9" x14ac:dyDescent="0.2">
      <c r="A25" s="91">
        <v>2</v>
      </c>
      <c r="B25" s="164">
        <v>6</v>
      </c>
      <c r="C25" s="91">
        <v>3</v>
      </c>
      <c r="D25" s="148" t="s">
        <v>187</v>
      </c>
      <c r="E25" s="41" t="s">
        <v>29</v>
      </c>
    </row>
    <row r="26" spans="1:9" x14ac:dyDescent="0.2">
      <c r="A26" s="91">
        <v>7</v>
      </c>
      <c r="B26" s="164">
        <v>7</v>
      </c>
      <c r="C26" s="91">
        <v>4</v>
      </c>
      <c r="D26" s="148" t="s">
        <v>187</v>
      </c>
      <c r="E26" s="43" t="s">
        <v>223</v>
      </c>
    </row>
    <row r="27" spans="1:9" x14ac:dyDescent="0.2">
      <c r="A27" s="91">
        <v>9</v>
      </c>
      <c r="B27" s="164">
        <v>8</v>
      </c>
      <c r="C27" s="91">
        <v>3</v>
      </c>
      <c r="D27" s="148" t="s">
        <v>187</v>
      </c>
      <c r="E27" s="43" t="s">
        <v>224</v>
      </c>
    </row>
    <row r="28" spans="1:9" x14ac:dyDescent="0.2">
      <c r="A28" s="91">
        <v>5</v>
      </c>
      <c r="B28" s="164">
        <v>9</v>
      </c>
      <c r="C28" s="91">
        <v>2</v>
      </c>
      <c r="D28" s="148" t="s">
        <v>187</v>
      </c>
      <c r="E28" s="43" t="s">
        <v>218</v>
      </c>
    </row>
    <row r="29" spans="1:9" x14ac:dyDescent="0.2">
      <c r="A29" s="91">
        <v>6</v>
      </c>
      <c r="B29" s="164">
        <v>10</v>
      </c>
      <c r="C29" s="91">
        <v>3</v>
      </c>
      <c r="D29" s="148" t="s">
        <v>187</v>
      </c>
      <c r="E29" s="43" t="s">
        <v>222</v>
      </c>
    </row>
    <row r="30" spans="1:9" x14ac:dyDescent="0.2">
      <c r="A30" s="92">
        <v>11</v>
      </c>
      <c r="B30" s="216">
        <v>11</v>
      </c>
      <c r="C30" s="92">
        <v>2</v>
      </c>
      <c r="D30" s="146" t="s">
        <v>187</v>
      </c>
      <c r="E30" s="215" t="s">
        <v>166</v>
      </c>
    </row>
    <row r="31" spans="1:9" ht="5.0999999999999996" customHeight="1" x14ac:dyDescent="0.2"/>
    <row r="32" spans="1:9" x14ac:dyDescent="0.2">
      <c r="A32" s="382" t="s">
        <v>3</v>
      </c>
      <c r="B32" s="383"/>
      <c r="C32" s="380" t="s">
        <v>81</v>
      </c>
      <c r="D32" s="380"/>
      <c r="E32" s="380"/>
      <c r="G32" s="379" t="s">
        <v>34</v>
      </c>
      <c r="H32" s="377"/>
      <c r="I32" s="378"/>
    </row>
    <row r="33" spans="1:9" x14ac:dyDescent="0.2">
      <c r="A33" s="145" t="s">
        <v>161</v>
      </c>
      <c r="B33" s="146" t="s">
        <v>183</v>
      </c>
      <c r="C33" s="143" t="s">
        <v>6</v>
      </c>
      <c r="D33" s="149" t="s">
        <v>185</v>
      </c>
      <c r="E33" s="147" t="s">
        <v>162</v>
      </c>
      <c r="G33" s="376" t="s">
        <v>81</v>
      </c>
      <c r="H33" s="377"/>
      <c r="I33" s="378"/>
    </row>
    <row r="34" spans="1:9" x14ac:dyDescent="0.2">
      <c r="A34" s="90">
        <v>1</v>
      </c>
      <c r="B34" s="160">
        <v>1</v>
      </c>
      <c r="C34" s="90">
        <v>2</v>
      </c>
      <c r="D34" s="162" t="s">
        <v>49</v>
      </c>
      <c r="E34" s="230" t="s">
        <v>190</v>
      </c>
      <c r="G34" s="94" t="s">
        <v>14</v>
      </c>
      <c r="H34" s="94" t="s">
        <v>159</v>
      </c>
      <c r="I34" s="94" t="s">
        <v>160</v>
      </c>
    </row>
    <row r="35" spans="1:9" x14ac:dyDescent="0.2">
      <c r="A35" s="91">
        <v>3</v>
      </c>
      <c r="B35" s="164">
        <v>2</v>
      </c>
      <c r="C35" s="91">
        <v>3</v>
      </c>
      <c r="D35" s="148" t="s">
        <v>187</v>
      </c>
      <c r="E35" s="43" t="s">
        <v>225</v>
      </c>
      <c r="G35" s="94" t="s">
        <v>170</v>
      </c>
      <c r="H35" s="94">
        <v>256</v>
      </c>
      <c r="I35" s="94">
        <v>320</v>
      </c>
    </row>
    <row r="36" spans="1:9" x14ac:dyDescent="0.2">
      <c r="A36" s="91">
        <v>4</v>
      </c>
      <c r="B36" s="164">
        <v>3</v>
      </c>
      <c r="C36" s="91">
        <v>4</v>
      </c>
      <c r="D36" s="148" t="s">
        <v>187</v>
      </c>
      <c r="E36" s="41" t="s">
        <v>191</v>
      </c>
      <c r="G36" s="94" t="s">
        <v>171</v>
      </c>
      <c r="H36" s="94">
        <v>224</v>
      </c>
      <c r="I36" s="94">
        <v>255.5</v>
      </c>
    </row>
    <row r="37" spans="1:9" x14ac:dyDescent="0.2">
      <c r="A37" s="91">
        <v>8</v>
      </c>
      <c r="B37" s="164">
        <v>4</v>
      </c>
      <c r="C37" s="91">
        <v>4</v>
      </c>
      <c r="D37" s="148" t="s">
        <v>187</v>
      </c>
      <c r="E37" s="41" t="s">
        <v>165</v>
      </c>
      <c r="G37" s="94" t="s">
        <v>172</v>
      </c>
      <c r="H37" s="94">
        <v>192</v>
      </c>
      <c r="I37" s="94">
        <v>223.5</v>
      </c>
    </row>
    <row r="38" spans="1:9" x14ac:dyDescent="0.2">
      <c r="A38" s="91">
        <v>2</v>
      </c>
      <c r="B38" s="164">
        <v>5</v>
      </c>
      <c r="C38" s="91">
        <v>3</v>
      </c>
      <c r="D38" s="148" t="s">
        <v>187</v>
      </c>
      <c r="E38" s="41" t="s">
        <v>29</v>
      </c>
      <c r="G38" s="94" t="s">
        <v>173</v>
      </c>
      <c r="H38" s="94">
        <v>0</v>
      </c>
      <c r="I38" s="94">
        <v>191.5</v>
      </c>
    </row>
    <row r="39" spans="1:9" x14ac:dyDescent="0.2">
      <c r="A39" s="91">
        <v>5</v>
      </c>
      <c r="B39" s="164">
        <v>6</v>
      </c>
      <c r="C39" s="91">
        <v>4</v>
      </c>
      <c r="D39" s="148" t="s">
        <v>187</v>
      </c>
      <c r="E39" s="41" t="s">
        <v>167</v>
      </c>
    </row>
    <row r="40" spans="1:9" x14ac:dyDescent="0.2">
      <c r="A40" s="91">
        <v>6</v>
      </c>
      <c r="B40" s="164">
        <v>7</v>
      </c>
      <c r="C40" s="91">
        <v>3</v>
      </c>
      <c r="D40" s="148" t="s">
        <v>187</v>
      </c>
      <c r="E40" s="41" t="s">
        <v>168</v>
      </c>
    </row>
    <row r="41" spans="1:9" x14ac:dyDescent="0.2">
      <c r="A41" s="91">
        <v>7</v>
      </c>
      <c r="B41" s="164">
        <v>8</v>
      </c>
      <c r="C41" s="91">
        <v>4</v>
      </c>
      <c r="D41" s="148" t="s">
        <v>187</v>
      </c>
      <c r="E41" s="43" t="s">
        <v>226</v>
      </c>
    </row>
    <row r="42" spans="1:9" x14ac:dyDescent="0.2">
      <c r="A42" s="91">
        <v>9</v>
      </c>
      <c r="B42" s="164">
        <v>9</v>
      </c>
      <c r="C42" s="91">
        <v>3</v>
      </c>
      <c r="D42" s="148" t="s">
        <v>187</v>
      </c>
      <c r="E42" s="43" t="s">
        <v>227</v>
      </c>
    </row>
    <row r="43" spans="1:9" x14ac:dyDescent="0.2">
      <c r="A43" s="91">
        <v>10</v>
      </c>
      <c r="B43" s="164">
        <v>10</v>
      </c>
      <c r="C43" s="91">
        <v>2</v>
      </c>
      <c r="D43" s="148" t="s">
        <v>187</v>
      </c>
      <c r="E43" s="42" t="s">
        <v>166</v>
      </c>
    </row>
    <row r="44" spans="1:9" x14ac:dyDescent="0.2">
      <c r="A44" s="92"/>
      <c r="B44" s="231"/>
      <c r="C44" s="92"/>
      <c r="D44" s="146"/>
      <c r="E44" s="215"/>
    </row>
    <row r="45" spans="1:9" ht="5.0999999999999996" customHeight="1" x14ac:dyDescent="0.2"/>
    <row r="46" spans="1:9" x14ac:dyDescent="0.2">
      <c r="A46" s="382" t="s">
        <v>3</v>
      </c>
      <c r="B46" s="383"/>
      <c r="C46" s="380" t="s">
        <v>184</v>
      </c>
      <c r="D46" s="380"/>
      <c r="E46" s="380"/>
      <c r="G46" s="379" t="s">
        <v>34</v>
      </c>
      <c r="H46" s="377"/>
      <c r="I46" s="378"/>
    </row>
    <row r="47" spans="1:9" x14ac:dyDescent="0.2">
      <c r="A47" s="145" t="s">
        <v>161</v>
      </c>
      <c r="B47" s="146" t="s">
        <v>183</v>
      </c>
      <c r="C47" s="143" t="s">
        <v>6</v>
      </c>
      <c r="D47" s="149" t="s">
        <v>185</v>
      </c>
      <c r="E47" s="147" t="s">
        <v>162</v>
      </c>
      <c r="G47" s="376" t="s">
        <v>184</v>
      </c>
      <c r="H47" s="377"/>
      <c r="I47" s="378"/>
    </row>
    <row r="48" spans="1:9" x14ac:dyDescent="0.2">
      <c r="A48" s="90">
        <v>1</v>
      </c>
      <c r="B48" s="160">
        <v>1</v>
      </c>
      <c r="C48" s="90">
        <v>2</v>
      </c>
      <c r="D48" s="162" t="s">
        <v>49</v>
      </c>
      <c r="E48" s="93" t="s">
        <v>192</v>
      </c>
      <c r="G48" s="94" t="s">
        <v>14</v>
      </c>
      <c r="H48" s="94" t="s">
        <v>159</v>
      </c>
      <c r="I48" s="94" t="s">
        <v>160</v>
      </c>
    </row>
    <row r="49" spans="1:9" x14ac:dyDescent="0.2">
      <c r="A49" s="91">
        <v>2</v>
      </c>
      <c r="B49" s="161">
        <v>2</v>
      </c>
      <c r="C49" s="91">
        <v>2</v>
      </c>
      <c r="D49" s="163" t="s">
        <v>49</v>
      </c>
      <c r="E49" s="43" t="s">
        <v>228</v>
      </c>
      <c r="G49" s="94" t="s">
        <v>170</v>
      </c>
      <c r="H49" s="94">
        <v>256</v>
      </c>
      <c r="I49" s="94">
        <v>320</v>
      </c>
    </row>
    <row r="50" spans="1:9" x14ac:dyDescent="0.2">
      <c r="A50" s="91">
        <v>8</v>
      </c>
      <c r="B50" s="164">
        <v>3</v>
      </c>
      <c r="C50" s="91">
        <v>4</v>
      </c>
      <c r="D50" s="148" t="s">
        <v>187</v>
      </c>
      <c r="E50" s="43" t="s">
        <v>231</v>
      </c>
      <c r="G50" s="94" t="s">
        <v>171</v>
      </c>
      <c r="H50" s="94">
        <v>224</v>
      </c>
      <c r="I50" s="94">
        <v>255.5</v>
      </c>
    </row>
    <row r="51" spans="1:9" x14ac:dyDescent="0.2">
      <c r="A51" s="91">
        <v>5</v>
      </c>
      <c r="B51" s="164">
        <v>4</v>
      </c>
      <c r="C51" s="91">
        <v>4</v>
      </c>
      <c r="D51" s="148" t="s">
        <v>187</v>
      </c>
      <c r="E51" s="41" t="s">
        <v>194</v>
      </c>
      <c r="G51" s="94" t="s">
        <v>172</v>
      </c>
      <c r="H51" s="94">
        <v>192</v>
      </c>
      <c r="I51" s="94">
        <v>223.5</v>
      </c>
    </row>
    <row r="52" spans="1:9" x14ac:dyDescent="0.2">
      <c r="A52" s="91">
        <v>10</v>
      </c>
      <c r="B52" s="164">
        <v>5</v>
      </c>
      <c r="C52" s="91">
        <v>4</v>
      </c>
      <c r="D52" s="148" t="s">
        <v>187</v>
      </c>
      <c r="E52" s="42" t="s">
        <v>165</v>
      </c>
      <c r="G52" s="94" t="s">
        <v>173</v>
      </c>
      <c r="H52" s="94">
        <v>0</v>
      </c>
      <c r="I52" s="94">
        <v>191.5</v>
      </c>
    </row>
    <row r="53" spans="1:9" x14ac:dyDescent="0.2">
      <c r="A53" s="91">
        <v>4</v>
      </c>
      <c r="B53" s="164">
        <v>6</v>
      </c>
      <c r="C53" s="91">
        <v>3</v>
      </c>
      <c r="D53" s="148" t="s">
        <v>187</v>
      </c>
      <c r="E53" s="41" t="s">
        <v>193</v>
      </c>
    </row>
    <row r="54" spans="1:9" x14ac:dyDescent="0.2">
      <c r="A54" s="91">
        <v>7</v>
      </c>
      <c r="B54" s="164">
        <v>7</v>
      </c>
      <c r="C54" s="91">
        <v>3</v>
      </c>
      <c r="D54" s="148" t="s">
        <v>187</v>
      </c>
      <c r="E54" s="43" t="s">
        <v>229</v>
      </c>
    </row>
    <row r="55" spans="1:9" x14ac:dyDescent="0.2">
      <c r="A55" s="91">
        <v>6</v>
      </c>
      <c r="B55" s="164">
        <v>8</v>
      </c>
      <c r="C55" s="91">
        <v>4</v>
      </c>
      <c r="D55" s="148" t="s">
        <v>187</v>
      </c>
      <c r="E55" s="42" t="s">
        <v>195</v>
      </c>
    </row>
    <row r="56" spans="1:9" x14ac:dyDescent="0.2">
      <c r="A56" s="91">
        <v>3</v>
      </c>
      <c r="B56" s="164">
        <v>9</v>
      </c>
      <c r="C56" s="91">
        <v>3</v>
      </c>
      <c r="D56" s="148" t="s">
        <v>187</v>
      </c>
      <c r="E56" s="42" t="s">
        <v>29</v>
      </c>
    </row>
    <row r="57" spans="1:9" x14ac:dyDescent="0.2">
      <c r="A57" s="91">
        <v>9</v>
      </c>
      <c r="B57" s="164">
        <v>10</v>
      </c>
      <c r="C57" s="91">
        <v>3</v>
      </c>
      <c r="D57" s="148" t="s">
        <v>187</v>
      </c>
      <c r="E57" s="43" t="s">
        <v>230</v>
      </c>
    </row>
    <row r="58" spans="1:9" x14ac:dyDescent="0.2">
      <c r="A58" s="92"/>
      <c r="B58" s="231"/>
      <c r="C58" s="92"/>
      <c r="D58" s="146"/>
      <c r="E58" s="215"/>
    </row>
  </sheetData>
  <sheetProtection password="C900" sheet="1" objects="1" scenarios="1"/>
  <sortState ref="A48:E57">
    <sortCondition ref="B10"/>
  </sortState>
  <mergeCells count="18">
    <mergeCell ref="A46:B46"/>
    <mergeCell ref="A4:B4"/>
    <mergeCell ref="A1:I1"/>
    <mergeCell ref="A2:I2"/>
    <mergeCell ref="A18:B18"/>
    <mergeCell ref="A32:B32"/>
    <mergeCell ref="G33:I33"/>
    <mergeCell ref="G46:I46"/>
    <mergeCell ref="G47:I47"/>
    <mergeCell ref="G18:I18"/>
    <mergeCell ref="G19:I19"/>
    <mergeCell ref="C46:E46"/>
    <mergeCell ref="C4:E4"/>
    <mergeCell ref="C18:E18"/>
    <mergeCell ref="G4:I4"/>
    <mergeCell ref="G5:I5"/>
    <mergeCell ref="C32:E32"/>
    <mergeCell ref="G32:I32"/>
  </mergeCells>
  <phoneticPr fontId="30" type="noConversion"/>
  <conditionalFormatting sqref="K1">
    <cfRule type="cellIs" dxfId="0" priority="1" stopIfTrue="1" operator="equal">
      <formula>"KEIN Sortieren!"</formula>
    </cfRule>
  </conditionalFormatting>
  <dataValidations count="4">
    <dataValidation type="custom" allowBlank="1" showInputMessage="1" showErrorMessage="1" errorTitle="Übung doppelt erfasst!" error="Jede Übung bitte nur 1x erfassen!" sqref="B6:B16">
      <formula1>COUNTIF($B$6:$B$16,B6)&lt;2</formula1>
    </dataValidation>
    <dataValidation type="custom" allowBlank="1" showErrorMessage="1" errorTitle=" Übung doppelt erfasst!" error="Jede Übung bitte nur 1x erfassen!" sqref="B20:B30">
      <formula1>COUNTIF($B$20:$B$30,B20)&lt;2</formula1>
    </dataValidation>
    <dataValidation type="custom" allowBlank="1" showInputMessage="1" showErrorMessage="1" errorTitle="Übung doppelt erfasst!" error="Jede Übung bitte nur 1x erfassen!" sqref="B34:B44">
      <formula1>COUNTIF($B$34:$B$44,B34)&lt;2</formula1>
    </dataValidation>
    <dataValidation type="custom" allowBlank="1" showInputMessage="1" showErrorMessage="1" errorTitle="Übung doppelt erfasst!" error="Jede Übung bitte nur 1x erfassen!" sqref="B48:B58">
      <formula1>COUNTIF($B$48:$B$58,B48)&lt;2</formula1>
    </dataValidation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72" fitToHeight="0" orientation="portrait" horizontalDpi="4294967294" verticalDpi="300" r:id="rId1"/>
  <headerFooter alignWithMargins="0">
    <oddFooter>&amp;LVorlage: HSVRM / Sören Marquardt
&amp;D/&amp;T&amp;C&amp;F
&amp;A&amp;RSeite: 
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P89"/>
  <sheetViews>
    <sheetView showGridLines="0" zoomScale="90" zoomScaleNormal="90" workbookViewId="0">
      <pane ySplit="9" topLeftCell="A64" activePane="bottomLeft" state="frozen"/>
      <selection activeCell="A14" sqref="A14"/>
      <selection pane="bottomLeft" activeCell="C80" sqref="C80"/>
    </sheetView>
  </sheetViews>
  <sheetFormatPr baseColWidth="10" defaultColWidth="18.140625" defaultRowHeight="12.75" x14ac:dyDescent="0.2"/>
  <cols>
    <col min="1" max="2" width="6.140625" style="51" customWidth="1"/>
    <col min="3" max="3" width="7.7109375" style="51" bestFit="1" customWidth="1"/>
    <col min="4" max="4" width="7.7109375" style="51" customWidth="1"/>
    <col min="5" max="5" width="22.7109375" style="35" bestFit="1" customWidth="1"/>
    <col min="6" max="6" width="20.42578125" style="35" bestFit="1" customWidth="1"/>
    <col min="7" max="7" width="12.140625" style="35" bestFit="1" customWidth="1"/>
    <col min="8" max="8" width="25.28515625" style="35" bestFit="1" customWidth="1"/>
    <col min="9" max="9" width="21.5703125" style="35" bestFit="1" customWidth="1"/>
    <col min="10" max="10" width="5.42578125" style="35" bestFit="1" customWidth="1"/>
    <col min="11" max="11" width="4.5703125" style="35" bestFit="1" customWidth="1"/>
    <col min="12" max="12" width="12.140625" style="47" bestFit="1" customWidth="1"/>
    <col min="13" max="13" width="16.42578125" style="35" bestFit="1" customWidth="1"/>
    <col min="14" max="14" width="7.5703125" style="48" bestFit="1" customWidth="1"/>
    <col min="15" max="15" width="19" style="35" bestFit="1" customWidth="1"/>
    <col min="16" max="16" width="10.140625" style="35" bestFit="1" customWidth="1"/>
    <col min="17" max="16384" width="18.140625" style="35"/>
  </cols>
  <sheetData>
    <row r="1" spans="1:16" ht="30" x14ac:dyDescent="0.4">
      <c r="A1" s="265" t="str">
        <f>'Hinweise - bitte beachten!!!'!A1:A1</f>
        <v>HSVRM Obedience Auswertung - Version 2016 v4.4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20.25" x14ac:dyDescent="0.3">
      <c r="A2" s="266" t="str">
        <f>'Hinweise - bitte beachten!!!'!A2:A2</f>
        <v>erstellt von Sören Marquardt für den Hundesportverband Rhein-Main (HSVRM)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4" spans="1:16" ht="20.25" x14ac:dyDescent="0.3">
      <c r="A4" s="269" t="s">
        <v>23</v>
      </c>
      <c r="B4" s="270"/>
      <c r="C4" s="270"/>
      <c r="D4" s="270"/>
      <c r="E4" s="267" t="s">
        <v>47</v>
      </c>
      <c r="F4" s="267"/>
      <c r="G4" s="268"/>
      <c r="H4" s="68" t="s">
        <v>2</v>
      </c>
      <c r="I4" s="276" t="s">
        <v>241</v>
      </c>
      <c r="J4" s="276"/>
      <c r="K4" s="276"/>
      <c r="L4" s="276"/>
      <c r="M4" s="276"/>
      <c r="N4" s="277" t="s">
        <v>215</v>
      </c>
      <c r="O4" s="278"/>
      <c r="P4" s="211">
        <v>1</v>
      </c>
    </row>
    <row r="5" spans="1:16" x14ac:dyDescent="0.2">
      <c r="A5" s="271" t="s">
        <v>15</v>
      </c>
      <c r="B5" s="272"/>
      <c r="C5" s="262" t="s">
        <v>238</v>
      </c>
      <c r="D5" s="262"/>
      <c r="E5" s="262"/>
      <c r="F5" s="262"/>
      <c r="G5" s="263"/>
      <c r="H5" s="71" t="s">
        <v>103</v>
      </c>
      <c r="I5" s="275" t="s">
        <v>242</v>
      </c>
      <c r="J5" s="262"/>
      <c r="K5" s="262"/>
      <c r="L5" s="262"/>
      <c r="M5" s="262"/>
      <c r="N5" s="254" t="s">
        <v>99</v>
      </c>
      <c r="O5" s="255"/>
      <c r="P5" s="210" t="s">
        <v>244</v>
      </c>
    </row>
    <row r="6" spans="1:16" x14ac:dyDescent="0.2">
      <c r="A6" s="254" t="s">
        <v>38</v>
      </c>
      <c r="B6" s="255"/>
      <c r="C6" s="248" t="s">
        <v>239</v>
      </c>
      <c r="D6" s="248"/>
      <c r="E6" s="248"/>
      <c r="F6" s="248"/>
      <c r="G6" s="264"/>
      <c r="H6" s="72" t="s">
        <v>75</v>
      </c>
      <c r="I6" s="247" t="s">
        <v>243</v>
      </c>
      <c r="J6" s="248"/>
      <c r="K6" s="248"/>
      <c r="L6" s="248"/>
      <c r="M6" s="248"/>
      <c r="N6" s="273" t="s">
        <v>100</v>
      </c>
      <c r="O6" s="274"/>
      <c r="P6" s="214" t="s">
        <v>245</v>
      </c>
    </row>
    <row r="7" spans="1:16" x14ac:dyDescent="0.2">
      <c r="A7" s="254" t="s">
        <v>10</v>
      </c>
      <c r="B7" s="255"/>
      <c r="C7" s="258">
        <v>42616</v>
      </c>
      <c r="D7" s="258"/>
      <c r="E7" s="258"/>
      <c r="F7" s="258"/>
      <c r="G7" s="259"/>
      <c r="H7" s="72" t="s">
        <v>76</v>
      </c>
      <c r="I7" s="247" t="s">
        <v>243</v>
      </c>
      <c r="J7" s="248"/>
      <c r="K7" s="248"/>
      <c r="L7" s="248"/>
      <c r="M7" s="248"/>
      <c r="N7" s="256" t="s">
        <v>98</v>
      </c>
      <c r="O7" s="257"/>
      <c r="P7" s="214" t="s">
        <v>217</v>
      </c>
    </row>
    <row r="8" spans="1:16" x14ac:dyDescent="0.2">
      <c r="A8" s="249" t="s">
        <v>101</v>
      </c>
      <c r="B8" s="250"/>
      <c r="C8" s="251" t="s">
        <v>240</v>
      </c>
      <c r="D8" s="252"/>
      <c r="E8" s="252"/>
      <c r="F8" s="252"/>
      <c r="G8" s="253"/>
      <c r="H8" s="69" t="s">
        <v>77</v>
      </c>
      <c r="I8" s="251" t="s">
        <v>242</v>
      </c>
      <c r="J8" s="260"/>
      <c r="K8" s="260"/>
      <c r="L8" s="260"/>
      <c r="M8" s="260"/>
      <c r="N8" s="249" t="s">
        <v>102</v>
      </c>
      <c r="O8" s="250"/>
      <c r="P8" s="70">
        <f ca="1">TODAY()</f>
        <v>42618</v>
      </c>
    </row>
    <row r="9" spans="1:16" x14ac:dyDescent="0.2">
      <c r="K9" s="50"/>
      <c r="L9" s="50"/>
      <c r="M9" s="50"/>
      <c r="N9" s="50"/>
      <c r="O9" s="50"/>
      <c r="P9" s="50"/>
    </row>
    <row r="10" spans="1:16" ht="20.25" x14ac:dyDescent="0.3">
      <c r="A10" s="261" t="s">
        <v>94</v>
      </c>
      <c r="B10" s="261"/>
      <c r="C10" s="261"/>
      <c r="D10" s="261"/>
      <c r="E10" s="261"/>
      <c r="F10" s="261"/>
      <c r="O10" s="65" t="str">
        <f>IF(SUM('Liste Beginner'!H8:R25)=0,"Sortieren OK","KEIN Sortieren!")</f>
        <v>KEIN Sortieren!</v>
      </c>
    </row>
    <row r="11" spans="1:16" x14ac:dyDescent="0.2">
      <c r="A11" s="11" t="s">
        <v>0</v>
      </c>
      <c r="B11" s="11" t="s">
        <v>48</v>
      </c>
      <c r="C11" s="11" t="s">
        <v>49</v>
      </c>
      <c r="D11" s="11" t="s">
        <v>169</v>
      </c>
      <c r="E11" s="52" t="s">
        <v>8</v>
      </c>
      <c r="F11" s="52" t="s">
        <v>11</v>
      </c>
      <c r="G11" s="52" t="s">
        <v>13</v>
      </c>
      <c r="H11" s="52" t="s">
        <v>16</v>
      </c>
      <c r="I11" s="52" t="s">
        <v>12</v>
      </c>
      <c r="J11" s="52" t="s">
        <v>17</v>
      </c>
      <c r="K11" s="52" t="s">
        <v>41</v>
      </c>
      <c r="L11" s="53" t="s">
        <v>19</v>
      </c>
      <c r="M11" s="52" t="s">
        <v>22</v>
      </c>
      <c r="N11" s="54" t="s">
        <v>18</v>
      </c>
      <c r="O11" s="52" t="s">
        <v>20</v>
      </c>
      <c r="P11" s="52" t="s">
        <v>21</v>
      </c>
    </row>
    <row r="12" spans="1:16" x14ac:dyDescent="0.2">
      <c r="A12" s="124">
        <v>1</v>
      </c>
      <c r="B12" s="124"/>
      <c r="C12" s="217" t="s">
        <v>50</v>
      </c>
      <c r="D12" s="55" t="str">
        <f t="shared" ref="D12:D29" si="0">A12&amp;" / "&amp;B12&amp;" / Beginner"</f>
        <v>1 /  / Beginner</v>
      </c>
      <c r="E12" s="218" t="s">
        <v>246</v>
      </c>
      <c r="F12" s="125" t="s">
        <v>247</v>
      </c>
      <c r="G12" s="125" t="s">
        <v>248</v>
      </c>
      <c r="H12" s="125" t="s">
        <v>253</v>
      </c>
      <c r="I12" s="125" t="s">
        <v>249</v>
      </c>
      <c r="J12" s="125" t="s">
        <v>250</v>
      </c>
      <c r="K12" s="125">
        <v>47</v>
      </c>
      <c r="L12" s="141">
        <v>41289</v>
      </c>
      <c r="M12" s="125"/>
      <c r="N12" s="125"/>
      <c r="O12" s="126" t="s">
        <v>251</v>
      </c>
      <c r="P12" s="125" t="s">
        <v>252</v>
      </c>
    </row>
    <row r="13" spans="1:16" x14ac:dyDescent="0.2">
      <c r="A13" s="124"/>
      <c r="B13" s="124"/>
      <c r="C13" s="124"/>
      <c r="D13" s="55" t="str">
        <f t="shared" si="0"/>
        <v xml:space="preserve"> /  / Beginner</v>
      </c>
      <c r="E13" s="125"/>
      <c r="F13" s="125"/>
      <c r="G13" s="125"/>
      <c r="H13" s="125"/>
      <c r="I13" s="125"/>
      <c r="J13" s="125"/>
      <c r="K13" s="125"/>
      <c r="L13" s="141"/>
      <c r="M13" s="125"/>
      <c r="N13" s="125"/>
      <c r="O13" s="126"/>
      <c r="P13" s="125"/>
    </row>
    <row r="14" spans="1:16" x14ac:dyDescent="0.2">
      <c r="A14" s="124"/>
      <c r="B14" s="124"/>
      <c r="C14" s="124"/>
      <c r="D14" s="55" t="str">
        <f t="shared" si="0"/>
        <v xml:space="preserve"> /  / Beginner</v>
      </c>
      <c r="E14" s="125"/>
      <c r="F14" s="125"/>
      <c r="G14" s="125"/>
      <c r="H14" s="125"/>
      <c r="I14" s="125"/>
      <c r="J14" s="125"/>
      <c r="K14" s="125"/>
      <c r="L14" s="141"/>
      <c r="M14" s="125"/>
      <c r="N14" s="125"/>
      <c r="O14" s="126"/>
      <c r="P14" s="125"/>
    </row>
    <row r="15" spans="1:16" x14ac:dyDescent="0.2">
      <c r="A15" s="124"/>
      <c r="B15" s="124"/>
      <c r="C15" s="124"/>
      <c r="D15" s="55" t="str">
        <f t="shared" si="0"/>
        <v xml:space="preserve"> /  / Beginner</v>
      </c>
      <c r="E15" s="125"/>
      <c r="F15" s="125"/>
      <c r="G15" s="125"/>
      <c r="H15" s="125"/>
      <c r="I15" s="125"/>
      <c r="J15" s="125"/>
      <c r="K15" s="125"/>
      <c r="L15" s="141"/>
      <c r="M15" s="125"/>
      <c r="N15" s="125"/>
      <c r="O15" s="126"/>
      <c r="P15" s="125"/>
    </row>
    <row r="16" spans="1:16" x14ac:dyDescent="0.2">
      <c r="A16" s="124"/>
      <c r="B16" s="124"/>
      <c r="C16" s="124"/>
      <c r="D16" s="55" t="str">
        <f t="shared" si="0"/>
        <v xml:space="preserve"> /  / Beginner</v>
      </c>
      <c r="E16" s="125"/>
      <c r="F16" s="125"/>
      <c r="G16" s="125"/>
      <c r="H16" s="125"/>
      <c r="I16" s="125"/>
      <c r="J16" s="125"/>
      <c r="K16" s="125"/>
      <c r="L16" s="141"/>
      <c r="M16" s="125"/>
      <c r="N16" s="125"/>
      <c r="O16" s="126"/>
      <c r="P16" s="125"/>
    </row>
    <row r="17" spans="1:16" x14ac:dyDescent="0.2">
      <c r="A17" s="124"/>
      <c r="B17" s="124"/>
      <c r="C17" s="124"/>
      <c r="D17" s="55" t="str">
        <f t="shared" si="0"/>
        <v xml:space="preserve"> /  / Beginner</v>
      </c>
      <c r="E17" s="125"/>
      <c r="F17" s="125"/>
      <c r="G17" s="125"/>
      <c r="H17" s="125"/>
      <c r="I17" s="125"/>
      <c r="J17" s="125"/>
      <c r="K17" s="125"/>
      <c r="L17" s="141"/>
      <c r="M17" s="125"/>
      <c r="N17" s="125"/>
      <c r="O17" s="126"/>
      <c r="P17" s="125"/>
    </row>
    <row r="18" spans="1:16" x14ac:dyDescent="0.2">
      <c r="A18" s="124"/>
      <c r="B18" s="124"/>
      <c r="C18" s="124"/>
      <c r="D18" s="55" t="str">
        <f t="shared" si="0"/>
        <v xml:space="preserve"> /  / Beginner</v>
      </c>
      <c r="E18" s="125"/>
      <c r="F18" s="125"/>
      <c r="G18" s="125"/>
      <c r="H18" s="125"/>
      <c r="I18" s="125"/>
      <c r="J18" s="125"/>
      <c r="K18" s="125"/>
      <c r="L18" s="141"/>
      <c r="M18" s="125"/>
      <c r="N18" s="125"/>
      <c r="O18" s="126"/>
      <c r="P18" s="125"/>
    </row>
    <row r="19" spans="1:16" x14ac:dyDescent="0.2">
      <c r="A19" s="124"/>
      <c r="B19" s="124"/>
      <c r="C19" s="124"/>
      <c r="D19" s="55" t="str">
        <f t="shared" si="0"/>
        <v xml:space="preserve"> /  / Beginner</v>
      </c>
      <c r="E19" s="125"/>
      <c r="F19" s="125"/>
      <c r="G19" s="125"/>
      <c r="H19" s="125"/>
      <c r="I19" s="125"/>
      <c r="J19" s="125"/>
      <c r="K19" s="125"/>
      <c r="L19" s="141"/>
      <c r="M19" s="125"/>
      <c r="N19" s="125"/>
      <c r="O19" s="126"/>
      <c r="P19" s="125"/>
    </row>
    <row r="20" spans="1:16" x14ac:dyDescent="0.2">
      <c r="A20" s="124"/>
      <c r="B20" s="124"/>
      <c r="C20" s="124"/>
      <c r="D20" s="55" t="str">
        <f t="shared" si="0"/>
        <v xml:space="preserve"> /  / Beginner</v>
      </c>
      <c r="E20" s="125"/>
      <c r="F20" s="125"/>
      <c r="G20" s="125"/>
      <c r="H20" s="125"/>
      <c r="I20" s="125"/>
      <c r="J20" s="125"/>
      <c r="K20" s="125"/>
      <c r="L20" s="141"/>
      <c r="M20" s="125"/>
      <c r="N20" s="125"/>
      <c r="O20" s="126"/>
      <c r="P20" s="125"/>
    </row>
    <row r="21" spans="1:16" x14ac:dyDescent="0.2">
      <c r="A21" s="124"/>
      <c r="B21" s="124"/>
      <c r="C21" s="124"/>
      <c r="D21" s="55" t="str">
        <f t="shared" si="0"/>
        <v xml:space="preserve"> /  / Beginner</v>
      </c>
      <c r="E21" s="125"/>
      <c r="F21" s="125"/>
      <c r="G21" s="125"/>
      <c r="H21" s="125"/>
      <c r="I21" s="125"/>
      <c r="J21" s="125"/>
      <c r="K21" s="125"/>
      <c r="L21" s="141"/>
      <c r="M21" s="125"/>
      <c r="N21" s="125"/>
      <c r="O21" s="126"/>
      <c r="P21" s="125"/>
    </row>
    <row r="22" spans="1:16" x14ac:dyDescent="0.2">
      <c r="A22" s="124"/>
      <c r="B22" s="124"/>
      <c r="C22" s="124"/>
      <c r="D22" s="55" t="str">
        <f t="shared" si="0"/>
        <v xml:space="preserve"> /  / Beginner</v>
      </c>
      <c r="E22" s="125"/>
      <c r="F22" s="125"/>
      <c r="G22" s="125"/>
      <c r="H22" s="125"/>
      <c r="I22" s="125"/>
      <c r="J22" s="125"/>
      <c r="K22" s="125"/>
      <c r="L22" s="141"/>
      <c r="M22" s="125"/>
      <c r="N22" s="125"/>
      <c r="O22" s="126"/>
      <c r="P22" s="125"/>
    </row>
    <row r="23" spans="1:16" x14ac:dyDescent="0.2">
      <c r="A23" s="124"/>
      <c r="B23" s="124"/>
      <c r="C23" s="124"/>
      <c r="D23" s="55" t="str">
        <f t="shared" si="0"/>
        <v xml:space="preserve"> /  / Beginner</v>
      </c>
      <c r="E23" s="125"/>
      <c r="F23" s="125"/>
      <c r="G23" s="125"/>
      <c r="H23" s="125"/>
      <c r="I23" s="125"/>
      <c r="J23" s="125"/>
      <c r="K23" s="125"/>
      <c r="L23" s="141"/>
      <c r="M23" s="125"/>
      <c r="N23" s="125"/>
      <c r="O23" s="126"/>
      <c r="P23" s="125"/>
    </row>
    <row r="24" spans="1:16" x14ac:dyDescent="0.2">
      <c r="A24" s="124"/>
      <c r="B24" s="124"/>
      <c r="C24" s="124"/>
      <c r="D24" s="55" t="str">
        <f t="shared" si="0"/>
        <v xml:space="preserve"> /  / Beginner</v>
      </c>
      <c r="E24" s="125"/>
      <c r="F24" s="125"/>
      <c r="G24" s="125"/>
      <c r="H24" s="125"/>
      <c r="I24" s="125"/>
      <c r="J24" s="125"/>
      <c r="K24" s="125"/>
      <c r="L24" s="141"/>
      <c r="M24" s="125"/>
      <c r="N24" s="125"/>
      <c r="O24" s="126"/>
      <c r="P24" s="125"/>
    </row>
    <row r="25" spans="1:16" x14ac:dyDescent="0.2">
      <c r="A25" s="124"/>
      <c r="B25" s="124"/>
      <c r="C25" s="124"/>
      <c r="D25" s="55" t="str">
        <f t="shared" si="0"/>
        <v xml:space="preserve"> /  / Beginner</v>
      </c>
      <c r="E25" s="125"/>
      <c r="F25" s="125"/>
      <c r="G25" s="125"/>
      <c r="H25" s="125"/>
      <c r="I25" s="125"/>
      <c r="J25" s="125"/>
      <c r="K25" s="125"/>
      <c r="L25" s="141"/>
      <c r="M25" s="125"/>
      <c r="N25" s="125"/>
      <c r="O25" s="126"/>
      <c r="P25" s="125"/>
    </row>
    <row r="26" spans="1:16" x14ac:dyDescent="0.2">
      <c r="A26" s="124"/>
      <c r="B26" s="124"/>
      <c r="C26" s="124"/>
      <c r="D26" s="55" t="str">
        <f t="shared" si="0"/>
        <v xml:space="preserve"> /  / Beginner</v>
      </c>
      <c r="E26" s="125"/>
      <c r="F26" s="125"/>
      <c r="G26" s="125"/>
      <c r="H26" s="125"/>
      <c r="I26" s="125"/>
      <c r="J26" s="125"/>
      <c r="K26" s="125"/>
      <c r="L26" s="141"/>
      <c r="M26" s="125"/>
      <c r="N26" s="125"/>
      <c r="O26" s="126"/>
      <c r="P26" s="125"/>
    </row>
    <row r="27" spans="1:16" x14ac:dyDescent="0.2">
      <c r="A27" s="124"/>
      <c r="B27" s="124"/>
      <c r="C27" s="124"/>
      <c r="D27" s="55" t="str">
        <f t="shared" si="0"/>
        <v xml:space="preserve"> /  / Beginner</v>
      </c>
      <c r="E27" s="125"/>
      <c r="F27" s="125"/>
      <c r="G27" s="125"/>
      <c r="H27" s="125"/>
      <c r="I27" s="125"/>
      <c r="J27" s="125"/>
      <c r="K27" s="125"/>
      <c r="L27" s="141"/>
      <c r="M27" s="125"/>
      <c r="N27" s="125"/>
      <c r="O27" s="126"/>
      <c r="P27" s="125"/>
    </row>
    <row r="28" spans="1:16" x14ac:dyDescent="0.2">
      <c r="A28" s="124"/>
      <c r="B28" s="124"/>
      <c r="C28" s="124"/>
      <c r="D28" s="55" t="str">
        <f t="shared" si="0"/>
        <v xml:space="preserve"> /  / Beginner</v>
      </c>
      <c r="E28" s="125"/>
      <c r="F28" s="125"/>
      <c r="G28" s="125"/>
      <c r="H28" s="125"/>
      <c r="I28" s="125"/>
      <c r="J28" s="125"/>
      <c r="K28" s="125"/>
      <c r="L28" s="141"/>
      <c r="M28" s="125"/>
      <c r="N28" s="125"/>
      <c r="O28" s="126"/>
      <c r="P28" s="125"/>
    </row>
    <row r="29" spans="1:16" x14ac:dyDescent="0.2">
      <c r="A29" s="124"/>
      <c r="B29" s="124"/>
      <c r="C29" s="124"/>
      <c r="D29" s="55" t="str">
        <f t="shared" si="0"/>
        <v xml:space="preserve"> /  / Beginner</v>
      </c>
      <c r="E29" s="125"/>
      <c r="F29" s="125"/>
      <c r="G29" s="125"/>
      <c r="H29" s="125"/>
      <c r="I29" s="125"/>
      <c r="J29" s="125"/>
      <c r="K29" s="125"/>
      <c r="L29" s="141"/>
      <c r="M29" s="125"/>
      <c r="N29" s="125"/>
      <c r="O29" s="126"/>
      <c r="P29" s="125"/>
    </row>
    <row r="30" spans="1:16" ht="20.25" x14ac:dyDescent="0.3">
      <c r="A30" s="261" t="s">
        <v>95</v>
      </c>
      <c r="B30" s="261"/>
      <c r="C30" s="261"/>
      <c r="D30" s="261"/>
      <c r="E30" s="261"/>
      <c r="F30" s="261"/>
      <c r="O30" s="65" t="str">
        <f>IF(SUM('Liste Klasse 1'!H8:R25)=0,"Sortieren OK","KEIN Sortieren!")</f>
        <v>KEIN Sortieren!</v>
      </c>
    </row>
    <row r="31" spans="1:16" x14ac:dyDescent="0.2">
      <c r="A31" s="11" t="s">
        <v>0</v>
      </c>
      <c r="B31" s="11" t="s">
        <v>48</v>
      </c>
      <c r="C31" s="11" t="s">
        <v>49</v>
      </c>
      <c r="D31" s="11" t="s">
        <v>169</v>
      </c>
      <c r="E31" s="52" t="s">
        <v>8</v>
      </c>
      <c r="F31" s="52" t="s">
        <v>11</v>
      </c>
      <c r="G31" s="52" t="s">
        <v>13</v>
      </c>
      <c r="H31" s="52" t="s">
        <v>16</v>
      </c>
      <c r="I31" s="52" t="s">
        <v>12</v>
      </c>
      <c r="J31" s="52" t="s">
        <v>17</v>
      </c>
      <c r="K31" s="52" t="s">
        <v>41</v>
      </c>
      <c r="L31" s="53" t="s">
        <v>19</v>
      </c>
      <c r="M31" s="52" t="s">
        <v>22</v>
      </c>
      <c r="N31" s="54" t="s">
        <v>18</v>
      </c>
      <c r="O31" s="56" t="s">
        <v>20</v>
      </c>
      <c r="P31" s="52" t="s">
        <v>21</v>
      </c>
    </row>
    <row r="32" spans="1:16" x14ac:dyDescent="0.2">
      <c r="A32" s="124">
        <v>2</v>
      </c>
      <c r="B32" s="124"/>
      <c r="C32" s="124" t="s">
        <v>105</v>
      </c>
      <c r="D32" s="55" t="str">
        <f>A32&amp;" / "&amp;B32&amp;" / Klasse 1"</f>
        <v>2 /  / Klasse 1</v>
      </c>
      <c r="E32" s="125" t="s">
        <v>254</v>
      </c>
      <c r="F32" s="125" t="s">
        <v>247</v>
      </c>
      <c r="G32" s="125" t="s">
        <v>248</v>
      </c>
      <c r="H32" s="125" t="s">
        <v>255</v>
      </c>
      <c r="I32" s="125" t="s">
        <v>256</v>
      </c>
      <c r="J32" s="125" t="s">
        <v>262</v>
      </c>
      <c r="K32" s="125">
        <v>52</v>
      </c>
      <c r="L32" s="141">
        <v>41031</v>
      </c>
      <c r="M32" s="125" t="s">
        <v>257</v>
      </c>
      <c r="N32" s="125"/>
      <c r="O32" s="126" t="s">
        <v>258</v>
      </c>
      <c r="P32" s="125" t="s">
        <v>259</v>
      </c>
    </row>
    <row r="33" spans="1:16" x14ac:dyDescent="0.2">
      <c r="A33" s="124">
        <v>3</v>
      </c>
      <c r="B33" s="124"/>
      <c r="C33" s="124" t="s">
        <v>106</v>
      </c>
      <c r="D33" s="55" t="str">
        <f t="shared" ref="D33:D49" si="1">A33&amp;" / "&amp;B33&amp;" / Klasse 1"</f>
        <v>3 /  / Klasse 1</v>
      </c>
      <c r="E33" s="125" t="s">
        <v>260</v>
      </c>
      <c r="F33" s="125" t="s">
        <v>247</v>
      </c>
      <c r="G33" s="125" t="s">
        <v>248</v>
      </c>
      <c r="H33" s="125" t="s">
        <v>261</v>
      </c>
      <c r="I33" s="125" t="s">
        <v>249</v>
      </c>
      <c r="J33" s="125" t="s">
        <v>250</v>
      </c>
      <c r="K33" s="125">
        <v>48</v>
      </c>
      <c r="L33" s="141">
        <v>40373</v>
      </c>
      <c r="M33" s="125"/>
      <c r="N33" s="125"/>
      <c r="O33" s="126" t="s">
        <v>263</v>
      </c>
      <c r="P33" s="125" t="s">
        <v>264</v>
      </c>
    </row>
    <row r="34" spans="1:16" x14ac:dyDescent="0.2">
      <c r="A34" s="124">
        <v>4</v>
      </c>
      <c r="B34" s="124"/>
      <c r="C34" s="124" t="s">
        <v>107</v>
      </c>
      <c r="D34" s="55" t="str">
        <f t="shared" si="1"/>
        <v>4 /  / Klasse 1</v>
      </c>
      <c r="E34" s="125" t="s">
        <v>265</v>
      </c>
      <c r="F34" s="125" t="s">
        <v>247</v>
      </c>
      <c r="G34" s="125" t="s">
        <v>248</v>
      </c>
      <c r="H34" s="125" t="s">
        <v>266</v>
      </c>
      <c r="I34" s="125" t="s">
        <v>256</v>
      </c>
      <c r="J34" s="125" t="s">
        <v>262</v>
      </c>
      <c r="K34" s="125">
        <v>49</v>
      </c>
      <c r="L34" s="141">
        <v>41435</v>
      </c>
      <c r="M34" s="125" t="s">
        <v>278</v>
      </c>
      <c r="N34" s="125"/>
      <c r="O34" s="126" t="s">
        <v>267</v>
      </c>
      <c r="P34" s="125" t="s">
        <v>268</v>
      </c>
    </row>
    <row r="35" spans="1:16" x14ac:dyDescent="0.2">
      <c r="A35" s="124">
        <v>5</v>
      </c>
      <c r="B35" s="124"/>
      <c r="C35" s="124" t="s">
        <v>108</v>
      </c>
      <c r="D35" s="55" t="str">
        <f t="shared" si="1"/>
        <v>5 /  / Klasse 1</v>
      </c>
      <c r="E35" s="125" t="s">
        <v>269</v>
      </c>
      <c r="F35" s="125" t="s">
        <v>270</v>
      </c>
      <c r="G35" s="125" t="s">
        <v>248</v>
      </c>
      <c r="H35" s="125" t="s">
        <v>271</v>
      </c>
      <c r="I35" s="125" t="s">
        <v>272</v>
      </c>
      <c r="J35" s="125" t="s">
        <v>262</v>
      </c>
      <c r="K35" s="125">
        <v>50</v>
      </c>
      <c r="L35" s="141">
        <v>40305</v>
      </c>
      <c r="M35" s="125"/>
      <c r="N35" s="125"/>
      <c r="O35" s="126" t="s">
        <v>273</v>
      </c>
      <c r="P35" s="125" t="s">
        <v>274</v>
      </c>
    </row>
    <row r="36" spans="1:16" x14ac:dyDescent="0.2">
      <c r="A36" s="124">
        <v>6</v>
      </c>
      <c r="B36" s="124"/>
      <c r="C36" s="124" t="s">
        <v>109</v>
      </c>
      <c r="D36" s="55" t="str">
        <f t="shared" si="1"/>
        <v>6 /  / Klasse 1</v>
      </c>
      <c r="E36" s="125" t="s">
        <v>275</v>
      </c>
      <c r="F36" s="125" t="s">
        <v>276</v>
      </c>
      <c r="G36" s="125" t="s">
        <v>248</v>
      </c>
      <c r="H36" s="125" t="s">
        <v>277</v>
      </c>
      <c r="I36" s="125" t="s">
        <v>256</v>
      </c>
      <c r="J36" s="125" t="s">
        <v>262</v>
      </c>
      <c r="K36" s="125">
        <v>53</v>
      </c>
      <c r="L36" s="141">
        <v>41960</v>
      </c>
      <c r="M36" s="125" t="s">
        <v>279</v>
      </c>
      <c r="N36" s="125"/>
      <c r="O36" s="126" t="s">
        <v>280</v>
      </c>
      <c r="P36" s="125" t="s">
        <v>281</v>
      </c>
    </row>
    <row r="37" spans="1:16" x14ac:dyDescent="0.2">
      <c r="A37" s="124"/>
      <c r="B37" s="124"/>
      <c r="C37" s="124"/>
      <c r="D37" s="55" t="str">
        <f t="shared" si="1"/>
        <v xml:space="preserve"> /  / Klasse 1</v>
      </c>
      <c r="E37" s="125"/>
      <c r="F37" s="125"/>
      <c r="G37" s="125"/>
      <c r="H37" s="125"/>
      <c r="I37" s="125"/>
      <c r="J37" s="125"/>
      <c r="K37" s="125"/>
      <c r="L37" s="141"/>
      <c r="M37" s="125"/>
      <c r="N37" s="125"/>
      <c r="O37" s="126"/>
      <c r="P37" s="125"/>
    </row>
    <row r="38" spans="1:16" x14ac:dyDescent="0.2">
      <c r="A38" s="124"/>
      <c r="B38" s="124"/>
      <c r="C38" s="124"/>
      <c r="D38" s="55" t="str">
        <f t="shared" si="1"/>
        <v xml:space="preserve"> /  / Klasse 1</v>
      </c>
      <c r="E38" s="125"/>
      <c r="F38" s="125"/>
      <c r="G38" s="125"/>
      <c r="H38" s="125"/>
      <c r="I38" s="125"/>
      <c r="J38" s="125"/>
      <c r="K38" s="125"/>
      <c r="L38" s="141"/>
      <c r="M38" s="125"/>
      <c r="N38" s="125"/>
      <c r="O38" s="126"/>
      <c r="P38" s="125"/>
    </row>
    <row r="39" spans="1:16" x14ac:dyDescent="0.2">
      <c r="A39" s="124"/>
      <c r="B39" s="124"/>
      <c r="C39" s="124"/>
      <c r="D39" s="55" t="str">
        <f t="shared" si="1"/>
        <v xml:space="preserve"> /  / Klasse 1</v>
      </c>
      <c r="E39" s="125"/>
      <c r="F39" s="125"/>
      <c r="G39" s="125"/>
      <c r="H39" s="125"/>
      <c r="I39" s="125"/>
      <c r="J39" s="125"/>
      <c r="K39" s="125"/>
      <c r="L39" s="141"/>
      <c r="M39" s="125"/>
      <c r="N39" s="125"/>
      <c r="O39" s="126"/>
      <c r="P39" s="125"/>
    </row>
    <row r="40" spans="1:16" x14ac:dyDescent="0.2">
      <c r="A40" s="124"/>
      <c r="B40" s="124"/>
      <c r="C40" s="124"/>
      <c r="D40" s="55" t="str">
        <f t="shared" si="1"/>
        <v xml:space="preserve"> /  / Klasse 1</v>
      </c>
      <c r="E40" s="125"/>
      <c r="F40" s="125"/>
      <c r="G40" s="125"/>
      <c r="H40" s="125"/>
      <c r="I40" s="125"/>
      <c r="J40" s="125"/>
      <c r="K40" s="125"/>
      <c r="L40" s="141"/>
      <c r="M40" s="125"/>
      <c r="N40" s="125"/>
      <c r="O40" s="126"/>
      <c r="P40" s="125"/>
    </row>
    <row r="41" spans="1:16" x14ac:dyDescent="0.2">
      <c r="A41" s="124"/>
      <c r="B41" s="124"/>
      <c r="C41" s="124"/>
      <c r="D41" s="55" t="str">
        <f t="shared" si="1"/>
        <v xml:space="preserve"> /  / Klasse 1</v>
      </c>
      <c r="E41" s="125"/>
      <c r="F41" s="125"/>
      <c r="G41" s="125"/>
      <c r="H41" s="125"/>
      <c r="I41" s="125"/>
      <c r="J41" s="125"/>
      <c r="K41" s="125"/>
      <c r="L41" s="141"/>
      <c r="M41" s="125"/>
      <c r="N41" s="125"/>
      <c r="O41" s="126"/>
      <c r="P41" s="125"/>
    </row>
    <row r="42" spans="1:16" x14ac:dyDescent="0.2">
      <c r="A42" s="124"/>
      <c r="B42" s="124"/>
      <c r="C42" s="124"/>
      <c r="D42" s="55" t="str">
        <f t="shared" si="1"/>
        <v xml:space="preserve"> /  / Klasse 1</v>
      </c>
      <c r="E42" s="125"/>
      <c r="F42" s="125"/>
      <c r="G42" s="125"/>
      <c r="H42" s="125"/>
      <c r="I42" s="125"/>
      <c r="J42" s="125"/>
      <c r="K42" s="125"/>
      <c r="L42" s="141"/>
      <c r="M42" s="125"/>
      <c r="N42" s="125"/>
      <c r="O42" s="126"/>
      <c r="P42" s="125"/>
    </row>
    <row r="43" spans="1:16" x14ac:dyDescent="0.2">
      <c r="A43" s="124"/>
      <c r="B43" s="124"/>
      <c r="C43" s="124"/>
      <c r="D43" s="55" t="str">
        <f t="shared" si="1"/>
        <v xml:space="preserve"> /  / Klasse 1</v>
      </c>
      <c r="E43" s="125"/>
      <c r="F43" s="125"/>
      <c r="G43" s="125"/>
      <c r="H43" s="125"/>
      <c r="I43" s="125"/>
      <c r="J43" s="125"/>
      <c r="K43" s="125"/>
      <c r="L43" s="141"/>
      <c r="M43" s="125"/>
      <c r="N43" s="125"/>
      <c r="O43" s="126"/>
      <c r="P43" s="125"/>
    </row>
    <row r="44" spans="1:16" x14ac:dyDescent="0.2">
      <c r="A44" s="124"/>
      <c r="B44" s="124"/>
      <c r="C44" s="124"/>
      <c r="D44" s="55" t="str">
        <f t="shared" si="1"/>
        <v xml:space="preserve"> /  / Klasse 1</v>
      </c>
      <c r="E44" s="125"/>
      <c r="F44" s="125"/>
      <c r="G44" s="125"/>
      <c r="H44" s="125"/>
      <c r="I44" s="125"/>
      <c r="J44" s="125"/>
      <c r="K44" s="125"/>
      <c r="L44" s="141"/>
      <c r="M44" s="125"/>
      <c r="N44" s="125"/>
      <c r="O44" s="126"/>
      <c r="P44" s="125"/>
    </row>
    <row r="45" spans="1:16" x14ac:dyDescent="0.2">
      <c r="A45" s="124"/>
      <c r="B45" s="124"/>
      <c r="C45" s="124"/>
      <c r="D45" s="55" t="str">
        <f t="shared" si="1"/>
        <v xml:space="preserve"> /  / Klasse 1</v>
      </c>
      <c r="E45" s="125"/>
      <c r="F45" s="125"/>
      <c r="G45" s="125"/>
      <c r="H45" s="125"/>
      <c r="I45" s="125"/>
      <c r="J45" s="125"/>
      <c r="K45" s="125"/>
      <c r="L45" s="141"/>
      <c r="M45" s="125"/>
      <c r="N45" s="125"/>
      <c r="O45" s="126"/>
      <c r="P45" s="125"/>
    </row>
    <row r="46" spans="1:16" x14ac:dyDescent="0.2">
      <c r="A46" s="124"/>
      <c r="B46" s="124"/>
      <c r="C46" s="124"/>
      <c r="D46" s="55" t="str">
        <f t="shared" si="1"/>
        <v xml:space="preserve"> /  / Klasse 1</v>
      </c>
      <c r="E46" s="125"/>
      <c r="F46" s="125"/>
      <c r="G46" s="125"/>
      <c r="H46" s="125"/>
      <c r="I46" s="125"/>
      <c r="J46" s="125"/>
      <c r="K46" s="125"/>
      <c r="L46" s="141"/>
      <c r="M46" s="125"/>
      <c r="N46" s="125"/>
      <c r="O46" s="126"/>
      <c r="P46" s="125"/>
    </row>
    <row r="47" spans="1:16" x14ac:dyDescent="0.2">
      <c r="A47" s="124"/>
      <c r="B47" s="124"/>
      <c r="C47" s="124"/>
      <c r="D47" s="55" t="str">
        <f t="shared" si="1"/>
        <v xml:space="preserve"> /  / Klasse 1</v>
      </c>
      <c r="E47" s="125"/>
      <c r="F47" s="125"/>
      <c r="G47" s="125"/>
      <c r="H47" s="125"/>
      <c r="I47" s="125"/>
      <c r="J47" s="125"/>
      <c r="K47" s="125"/>
      <c r="L47" s="141"/>
      <c r="M47" s="125"/>
      <c r="N47" s="125"/>
      <c r="O47" s="126"/>
      <c r="P47" s="125"/>
    </row>
    <row r="48" spans="1:16" x14ac:dyDescent="0.2">
      <c r="A48" s="124"/>
      <c r="B48" s="124"/>
      <c r="C48" s="124"/>
      <c r="D48" s="55" t="str">
        <f t="shared" si="1"/>
        <v xml:space="preserve"> /  / Klasse 1</v>
      </c>
      <c r="E48" s="125"/>
      <c r="F48" s="125"/>
      <c r="G48" s="125"/>
      <c r="H48" s="125"/>
      <c r="I48" s="125"/>
      <c r="J48" s="125"/>
      <c r="K48" s="125"/>
      <c r="L48" s="141"/>
      <c r="M48" s="125"/>
      <c r="N48" s="125"/>
      <c r="O48" s="126"/>
      <c r="P48" s="125"/>
    </row>
    <row r="49" spans="1:16" x14ac:dyDescent="0.2">
      <c r="A49" s="124"/>
      <c r="B49" s="124"/>
      <c r="C49" s="124"/>
      <c r="D49" s="55" t="str">
        <f t="shared" si="1"/>
        <v xml:space="preserve"> /  / Klasse 1</v>
      </c>
      <c r="E49" s="125"/>
      <c r="F49" s="125"/>
      <c r="G49" s="125"/>
      <c r="H49" s="125"/>
      <c r="I49" s="125"/>
      <c r="J49" s="125"/>
      <c r="K49" s="125"/>
      <c r="L49" s="141"/>
      <c r="M49" s="125"/>
      <c r="N49" s="125"/>
      <c r="O49" s="126"/>
      <c r="P49" s="125"/>
    </row>
    <row r="50" spans="1:16" ht="20.25" x14ac:dyDescent="0.3">
      <c r="A50" s="261" t="s">
        <v>96</v>
      </c>
      <c r="B50" s="261"/>
      <c r="C50" s="261"/>
      <c r="D50" s="261"/>
      <c r="E50" s="261"/>
      <c r="F50" s="261"/>
      <c r="O50" s="65" t="str">
        <f>IF(SUM('Liste Klasse 2'!H8:R25)=0,"Sortieren OK","KEIN Sortieren!")</f>
        <v>KEIN Sortieren!</v>
      </c>
    </row>
    <row r="51" spans="1:16" x14ac:dyDescent="0.2">
      <c r="A51" s="11" t="s">
        <v>0</v>
      </c>
      <c r="B51" s="11" t="s">
        <v>48</v>
      </c>
      <c r="C51" s="11" t="s">
        <v>49</v>
      </c>
      <c r="D51" s="11" t="s">
        <v>169</v>
      </c>
      <c r="E51" s="52" t="s">
        <v>8</v>
      </c>
      <c r="F51" s="52" t="s">
        <v>11</v>
      </c>
      <c r="G51" s="52" t="s">
        <v>13</v>
      </c>
      <c r="H51" s="52" t="s">
        <v>16</v>
      </c>
      <c r="I51" s="52" t="s">
        <v>12</v>
      </c>
      <c r="J51" s="52" t="s">
        <v>17</v>
      </c>
      <c r="K51" s="52" t="s">
        <v>41</v>
      </c>
      <c r="L51" s="53" t="s">
        <v>19</v>
      </c>
      <c r="M51" s="52" t="s">
        <v>22</v>
      </c>
      <c r="N51" s="54" t="s">
        <v>18</v>
      </c>
      <c r="O51" s="56" t="s">
        <v>20</v>
      </c>
      <c r="P51" s="52" t="s">
        <v>21</v>
      </c>
    </row>
    <row r="52" spans="1:16" x14ac:dyDescent="0.2">
      <c r="A52" s="124">
        <v>7</v>
      </c>
      <c r="B52" s="124"/>
      <c r="C52" s="124" t="s">
        <v>123</v>
      </c>
      <c r="D52" s="55" t="str">
        <f>A52&amp;" / "&amp;B52&amp;" / Klasse 2"</f>
        <v>7 /  / Klasse 2</v>
      </c>
      <c r="E52" s="125" t="s">
        <v>282</v>
      </c>
      <c r="F52" s="125" t="s">
        <v>276</v>
      </c>
      <c r="G52" s="125" t="s">
        <v>248</v>
      </c>
      <c r="H52" s="125" t="s">
        <v>283</v>
      </c>
      <c r="I52" s="125" t="s">
        <v>284</v>
      </c>
      <c r="J52" s="125" t="s">
        <v>262</v>
      </c>
      <c r="K52" s="125">
        <v>72</v>
      </c>
      <c r="L52" s="141">
        <v>40847</v>
      </c>
      <c r="M52" s="125" t="s">
        <v>285</v>
      </c>
      <c r="N52" s="125"/>
      <c r="O52" s="126" t="s">
        <v>286</v>
      </c>
      <c r="P52" s="125" t="s">
        <v>287</v>
      </c>
    </row>
    <row r="53" spans="1:16" x14ac:dyDescent="0.2">
      <c r="A53" s="124">
        <v>8</v>
      </c>
      <c r="B53" s="124"/>
      <c r="C53" s="124" t="s">
        <v>124</v>
      </c>
      <c r="D53" s="55" t="str">
        <f t="shared" ref="D53:D69" si="2">A53&amp;" / "&amp;B53&amp;" / Klasse 2"</f>
        <v>8 /  / Klasse 2</v>
      </c>
      <c r="E53" s="125" t="s">
        <v>288</v>
      </c>
      <c r="F53" s="125" t="s">
        <v>289</v>
      </c>
      <c r="G53" s="125" t="s">
        <v>248</v>
      </c>
      <c r="H53" s="125" t="s">
        <v>290</v>
      </c>
      <c r="I53" s="125" t="s">
        <v>291</v>
      </c>
      <c r="J53" s="125" t="s">
        <v>262</v>
      </c>
      <c r="K53" s="125">
        <v>46</v>
      </c>
      <c r="L53" s="141">
        <v>40292</v>
      </c>
      <c r="M53" s="125" t="s">
        <v>292</v>
      </c>
      <c r="N53" s="125"/>
      <c r="O53" s="126" t="s">
        <v>293</v>
      </c>
      <c r="P53" s="125" t="s">
        <v>294</v>
      </c>
    </row>
    <row r="54" spans="1:16" x14ac:dyDescent="0.2">
      <c r="A54" s="124">
        <v>9</v>
      </c>
      <c r="B54" s="124"/>
      <c r="C54" s="124" t="s">
        <v>125</v>
      </c>
      <c r="D54" s="55" t="str">
        <f t="shared" si="2"/>
        <v>9 /  / Klasse 2</v>
      </c>
      <c r="E54" s="125" t="s">
        <v>295</v>
      </c>
      <c r="F54" s="125" t="s">
        <v>296</v>
      </c>
      <c r="G54" s="125" t="s">
        <v>297</v>
      </c>
      <c r="H54" s="125" t="s">
        <v>298</v>
      </c>
      <c r="I54" s="125" t="s">
        <v>256</v>
      </c>
      <c r="J54" s="125" t="s">
        <v>262</v>
      </c>
      <c r="K54" s="125">
        <v>56</v>
      </c>
      <c r="L54" s="141">
        <v>41807</v>
      </c>
      <c r="M54" s="125" t="s">
        <v>299</v>
      </c>
      <c r="N54" s="125"/>
      <c r="O54" s="126" t="s">
        <v>300</v>
      </c>
      <c r="P54" s="125" t="s">
        <v>301</v>
      </c>
    </row>
    <row r="55" spans="1:16" x14ac:dyDescent="0.2">
      <c r="A55" s="124"/>
      <c r="B55" s="124"/>
      <c r="C55" s="124"/>
      <c r="D55" s="55" t="str">
        <f t="shared" si="2"/>
        <v xml:space="preserve"> /  / Klasse 2</v>
      </c>
      <c r="E55" s="125"/>
      <c r="F55" s="125"/>
      <c r="G55" s="125"/>
      <c r="H55" s="125"/>
      <c r="I55" s="125"/>
      <c r="J55" s="125"/>
      <c r="K55" s="125"/>
      <c r="L55" s="141"/>
      <c r="M55" s="125"/>
      <c r="N55" s="125"/>
      <c r="O55" s="126"/>
      <c r="P55" s="125"/>
    </row>
    <row r="56" spans="1:16" x14ac:dyDescent="0.2">
      <c r="A56" s="124"/>
      <c r="B56" s="124"/>
      <c r="C56" s="124"/>
      <c r="D56" s="55" t="str">
        <f t="shared" si="2"/>
        <v xml:space="preserve"> /  / Klasse 2</v>
      </c>
      <c r="E56" s="125"/>
      <c r="F56" s="125"/>
      <c r="G56" s="125"/>
      <c r="H56" s="125"/>
      <c r="I56" s="125"/>
      <c r="J56" s="125"/>
      <c r="K56" s="125"/>
      <c r="L56" s="141"/>
      <c r="M56" s="125"/>
      <c r="N56" s="125"/>
      <c r="O56" s="126"/>
      <c r="P56" s="125"/>
    </row>
    <row r="57" spans="1:16" x14ac:dyDescent="0.2">
      <c r="A57" s="124"/>
      <c r="B57" s="124"/>
      <c r="C57" s="124"/>
      <c r="D57" s="55" t="str">
        <f t="shared" si="2"/>
        <v xml:space="preserve"> /  / Klasse 2</v>
      </c>
      <c r="E57" s="125"/>
      <c r="F57" s="125"/>
      <c r="G57" s="125"/>
      <c r="H57" s="125"/>
      <c r="I57" s="125"/>
      <c r="J57" s="125"/>
      <c r="K57" s="125"/>
      <c r="L57" s="141"/>
      <c r="M57" s="125"/>
      <c r="N57" s="125"/>
      <c r="O57" s="126"/>
      <c r="P57" s="125"/>
    </row>
    <row r="58" spans="1:16" x14ac:dyDescent="0.2">
      <c r="A58" s="124"/>
      <c r="B58" s="124"/>
      <c r="C58" s="124"/>
      <c r="D58" s="55" t="str">
        <f t="shared" si="2"/>
        <v xml:space="preserve"> /  / Klasse 2</v>
      </c>
      <c r="E58" s="125"/>
      <c r="F58" s="125"/>
      <c r="G58" s="125"/>
      <c r="H58" s="125"/>
      <c r="I58" s="125"/>
      <c r="J58" s="125"/>
      <c r="K58" s="125"/>
      <c r="L58" s="141"/>
      <c r="M58" s="125"/>
      <c r="N58" s="125"/>
      <c r="O58" s="126"/>
      <c r="P58" s="125"/>
    </row>
    <row r="59" spans="1:16" x14ac:dyDescent="0.2">
      <c r="A59" s="124"/>
      <c r="B59" s="124"/>
      <c r="C59" s="124"/>
      <c r="D59" s="55" t="str">
        <f t="shared" si="2"/>
        <v xml:space="preserve"> /  / Klasse 2</v>
      </c>
      <c r="E59" s="125"/>
      <c r="F59" s="125"/>
      <c r="G59" s="125"/>
      <c r="H59" s="125"/>
      <c r="I59" s="125"/>
      <c r="J59" s="125"/>
      <c r="K59" s="125"/>
      <c r="L59" s="141"/>
      <c r="M59" s="125"/>
      <c r="N59" s="125"/>
      <c r="O59" s="126"/>
      <c r="P59" s="125"/>
    </row>
    <row r="60" spans="1:16" x14ac:dyDescent="0.2">
      <c r="A60" s="124"/>
      <c r="B60" s="124"/>
      <c r="C60" s="124"/>
      <c r="D60" s="55" t="str">
        <f t="shared" si="2"/>
        <v xml:space="preserve"> /  / Klasse 2</v>
      </c>
      <c r="E60" s="125"/>
      <c r="F60" s="125"/>
      <c r="G60" s="125"/>
      <c r="H60" s="125"/>
      <c r="I60" s="125"/>
      <c r="J60" s="125"/>
      <c r="K60" s="125"/>
      <c r="L60" s="141"/>
      <c r="M60" s="125"/>
      <c r="N60" s="125"/>
      <c r="O60" s="126"/>
      <c r="P60" s="125"/>
    </row>
    <row r="61" spans="1:16" x14ac:dyDescent="0.2">
      <c r="A61" s="124"/>
      <c r="B61" s="124"/>
      <c r="C61" s="124"/>
      <c r="D61" s="55" t="str">
        <f t="shared" si="2"/>
        <v xml:space="preserve"> /  / Klasse 2</v>
      </c>
      <c r="E61" s="125"/>
      <c r="F61" s="125"/>
      <c r="G61" s="125"/>
      <c r="H61" s="125"/>
      <c r="I61" s="125"/>
      <c r="J61" s="125"/>
      <c r="K61" s="125"/>
      <c r="L61" s="141"/>
      <c r="M61" s="125"/>
      <c r="N61" s="125"/>
      <c r="O61" s="126"/>
      <c r="P61" s="125"/>
    </row>
    <row r="62" spans="1:16" x14ac:dyDescent="0.2">
      <c r="A62" s="124"/>
      <c r="B62" s="124"/>
      <c r="C62" s="124"/>
      <c r="D62" s="55" t="str">
        <f t="shared" si="2"/>
        <v xml:space="preserve"> /  / Klasse 2</v>
      </c>
      <c r="E62" s="125"/>
      <c r="F62" s="125"/>
      <c r="G62" s="125"/>
      <c r="H62" s="125"/>
      <c r="I62" s="125"/>
      <c r="J62" s="125"/>
      <c r="K62" s="125"/>
      <c r="L62" s="141"/>
      <c r="M62" s="125"/>
      <c r="N62" s="125"/>
      <c r="O62" s="126"/>
      <c r="P62" s="125"/>
    </row>
    <row r="63" spans="1:16" x14ac:dyDescent="0.2">
      <c r="A63" s="124"/>
      <c r="B63" s="124"/>
      <c r="C63" s="124"/>
      <c r="D63" s="55" t="str">
        <f t="shared" si="2"/>
        <v xml:space="preserve"> /  / Klasse 2</v>
      </c>
      <c r="E63" s="125"/>
      <c r="F63" s="125"/>
      <c r="G63" s="125"/>
      <c r="H63" s="125"/>
      <c r="I63" s="125"/>
      <c r="J63" s="125"/>
      <c r="K63" s="125"/>
      <c r="L63" s="141"/>
      <c r="M63" s="125"/>
      <c r="N63" s="125"/>
      <c r="O63" s="126"/>
      <c r="P63" s="125"/>
    </row>
    <row r="64" spans="1:16" x14ac:dyDescent="0.2">
      <c r="A64" s="124"/>
      <c r="B64" s="124"/>
      <c r="C64" s="124"/>
      <c r="D64" s="55" t="str">
        <f t="shared" si="2"/>
        <v xml:space="preserve"> /  / Klasse 2</v>
      </c>
      <c r="E64" s="125"/>
      <c r="F64" s="125"/>
      <c r="G64" s="125"/>
      <c r="H64" s="125"/>
      <c r="I64" s="125"/>
      <c r="J64" s="125"/>
      <c r="K64" s="125"/>
      <c r="L64" s="141"/>
      <c r="M64" s="125"/>
      <c r="N64" s="125"/>
      <c r="O64" s="126"/>
      <c r="P64" s="125"/>
    </row>
    <row r="65" spans="1:16" x14ac:dyDescent="0.2">
      <c r="A65" s="124"/>
      <c r="B65" s="124"/>
      <c r="C65" s="124"/>
      <c r="D65" s="55" t="str">
        <f t="shared" si="2"/>
        <v xml:space="preserve"> /  / Klasse 2</v>
      </c>
      <c r="E65" s="125"/>
      <c r="F65" s="125"/>
      <c r="G65" s="125"/>
      <c r="H65" s="125"/>
      <c r="I65" s="125"/>
      <c r="J65" s="125"/>
      <c r="K65" s="125"/>
      <c r="L65" s="141"/>
      <c r="M65" s="125"/>
      <c r="N65" s="125"/>
      <c r="O65" s="126"/>
      <c r="P65" s="125"/>
    </row>
    <row r="66" spans="1:16" x14ac:dyDescent="0.2">
      <c r="A66" s="124"/>
      <c r="B66" s="124"/>
      <c r="C66" s="124"/>
      <c r="D66" s="55" t="str">
        <f t="shared" si="2"/>
        <v xml:space="preserve"> /  / Klasse 2</v>
      </c>
      <c r="E66" s="125"/>
      <c r="F66" s="125"/>
      <c r="G66" s="125"/>
      <c r="H66" s="125"/>
      <c r="I66" s="125"/>
      <c r="J66" s="125"/>
      <c r="K66" s="125"/>
      <c r="L66" s="141"/>
      <c r="M66" s="125"/>
      <c r="N66" s="125"/>
      <c r="O66" s="126"/>
      <c r="P66" s="125"/>
    </row>
    <row r="67" spans="1:16" x14ac:dyDescent="0.2">
      <c r="A67" s="124"/>
      <c r="B67" s="124"/>
      <c r="C67" s="124"/>
      <c r="D67" s="55" t="str">
        <f t="shared" si="2"/>
        <v xml:space="preserve"> /  / Klasse 2</v>
      </c>
      <c r="E67" s="125"/>
      <c r="F67" s="125"/>
      <c r="G67" s="125"/>
      <c r="H67" s="125"/>
      <c r="I67" s="125"/>
      <c r="J67" s="125"/>
      <c r="K67" s="125"/>
      <c r="L67" s="141"/>
      <c r="M67" s="125"/>
      <c r="N67" s="125"/>
      <c r="O67" s="126"/>
      <c r="P67" s="125"/>
    </row>
    <row r="68" spans="1:16" x14ac:dyDescent="0.2">
      <c r="A68" s="124"/>
      <c r="B68" s="124"/>
      <c r="C68" s="124"/>
      <c r="D68" s="55" t="str">
        <f t="shared" si="2"/>
        <v xml:space="preserve"> /  / Klasse 2</v>
      </c>
      <c r="E68" s="125"/>
      <c r="F68" s="125"/>
      <c r="G68" s="125"/>
      <c r="H68" s="125"/>
      <c r="I68" s="125"/>
      <c r="J68" s="125"/>
      <c r="K68" s="125"/>
      <c r="L68" s="141"/>
      <c r="M68" s="125"/>
      <c r="N68" s="125"/>
      <c r="O68" s="126"/>
      <c r="P68" s="125"/>
    </row>
    <row r="69" spans="1:16" x14ac:dyDescent="0.2">
      <c r="A69" s="124"/>
      <c r="B69" s="124"/>
      <c r="C69" s="124"/>
      <c r="D69" s="55" t="str">
        <f t="shared" si="2"/>
        <v xml:space="preserve"> /  / Klasse 2</v>
      </c>
      <c r="E69" s="125"/>
      <c r="F69" s="125"/>
      <c r="G69" s="125"/>
      <c r="H69" s="125"/>
      <c r="I69" s="125"/>
      <c r="J69" s="125"/>
      <c r="K69" s="125"/>
      <c r="L69" s="141"/>
      <c r="M69" s="125"/>
      <c r="N69" s="125"/>
      <c r="O69" s="126"/>
      <c r="P69" s="125"/>
    </row>
    <row r="70" spans="1:16" ht="20.25" x14ac:dyDescent="0.3">
      <c r="A70" s="261" t="s">
        <v>97</v>
      </c>
      <c r="B70" s="261"/>
      <c r="C70" s="261"/>
      <c r="D70" s="261"/>
      <c r="E70" s="261"/>
      <c r="F70" s="261"/>
      <c r="O70" s="65" t="str">
        <f>IF(SUM('Liste Klasse 3'!H8:R25)=0,"Sortieren OK","KEIN Sortieren!")</f>
        <v>KEIN Sortieren!</v>
      </c>
    </row>
    <row r="71" spans="1:16" x14ac:dyDescent="0.2">
      <c r="A71" s="11" t="s">
        <v>0</v>
      </c>
      <c r="B71" s="11" t="s">
        <v>48</v>
      </c>
      <c r="C71" s="11" t="s">
        <v>49</v>
      </c>
      <c r="D71" s="11" t="s">
        <v>169</v>
      </c>
      <c r="E71" s="52" t="s">
        <v>8</v>
      </c>
      <c r="F71" s="52" t="s">
        <v>11</v>
      </c>
      <c r="G71" s="52" t="s">
        <v>13</v>
      </c>
      <c r="H71" s="52" t="s">
        <v>16</v>
      </c>
      <c r="I71" s="52" t="s">
        <v>12</v>
      </c>
      <c r="J71" s="52" t="s">
        <v>17</v>
      </c>
      <c r="K71" s="52" t="s">
        <v>41</v>
      </c>
      <c r="L71" s="53" t="s">
        <v>19</v>
      </c>
      <c r="M71" s="52" t="s">
        <v>22</v>
      </c>
      <c r="N71" s="54" t="s">
        <v>18</v>
      </c>
      <c r="O71" s="56" t="s">
        <v>20</v>
      </c>
      <c r="P71" s="52" t="s">
        <v>21</v>
      </c>
    </row>
    <row r="72" spans="1:16" x14ac:dyDescent="0.2">
      <c r="A72" s="124">
        <v>10</v>
      </c>
      <c r="B72" s="124"/>
      <c r="C72" s="217" t="s">
        <v>141</v>
      </c>
      <c r="D72" s="55" t="str">
        <f t="shared" ref="D72:D89" si="3">A72&amp;" / "&amp;B72&amp;" / Klasse 3"</f>
        <v>10 /  / Klasse 3</v>
      </c>
      <c r="E72" s="125" t="s">
        <v>302</v>
      </c>
      <c r="F72" s="125" t="s">
        <v>276</v>
      </c>
      <c r="G72" s="125" t="s">
        <v>248</v>
      </c>
      <c r="H72" s="125" t="s">
        <v>303</v>
      </c>
      <c r="I72" s="125" t="s">
        <v>304</v>
      </c>
      <c r="J72" s="125" t="s">
        <v>262</v>
      </c>
      <c r="K72" s="125">
        <v>53</v>
      </c>
      <c r="L72" s="141">
        <v>39569</v>
      </c>
      <c r="M72" s="125" t="s">
        <v>305</v>
      </c>
      <c r="N72" s="125"/>
      <c r="O72" s="126" t="s">
        <v>306</v>
      </c>
      <c r="P72" s="125" t="s">
        <v>307</v>
      </c>
    </row>
    <row r="73" spans="1:16" x14ac:dyDescent="0.2">
      <c r="A73" s="124">
        <v>11</v>
      </c>
      <c r="B73" s="124"/>
      <c r="C73" s="124" t="s">
        <v>142</v>
      </c>
      <c r="D73" s="55" t="str">
        <f t="shared" si="3"/>
        <v>11 /  / Klasse 3</v>
      </c>
      <c r="E73" s="125" t="s">
        <v>308</v>
      </c>
      <c r="F73" s="125" t="s">
        <v>247</v>
      </c>
      <c r="G73" s="125" t="s">
        <v>248</v>
      </c>
      <c r="H73" s="125" t="s">
        <v>309</v>
      </c>
      <c r="I73" s="125" t="s">
        <v>256</v>
      </c>
      <c r="J73" s="125" t="s">
        <v>262</v>
      </c>
      <c r="K73" s="125">
        <v>49</v>
      </c>
      <c r="L73" s="141">
        <v>38801</v>
      </c>
      <c r="M73" s="125" t="s">
        <v>310</v>
      </c>
      <c r="N73" s="125"/>
      <c r="O73" s="126" t="s">
        <v>311</v>
      </c>
      <c r="P73" s="125" t="s">
        <v>312</v>
      </c>
    </row>
    <row r="74" spans="1:16" x14ac:dyDescent="0.2">
      <c r="A74" s="124">
        <v>12</v>
      </c>
      <c r="B74" s="124"/>
      <c r="C74" s="124" t="s">
        <v>143</v>
      </c>
      <c r="D74" s="55" t="str">
        <f t="shared" si="3"/>
        <v>12 /  / Klasse 3</v>
      </c>
      <c r="E74" s="125" t="s">
        <v>313</v>
      </c>
      <c r="F74" s="125" t="s">
        <v>314</v>
      </c>
      <c r="G74" s="125" t="s">
        <v>315</v>
      </c>
      <c r="H74" s="125" t="s">
        <v>316</v>
      </c>
      <c r="I74" s="125" t="s">
        <v>256</v>
      </c>
      <c r="J74" s="125" t="s">
        <v>262</v>
      </c>
      <c r="K74" s="125">
        <v>56</v>
      </c>
      <c r="L74" s="141">
        <v>39945</v>
      </c>
      <c r="M74" s="125" t="s">
        <v>317</v>
      </c>
      <c r="N74" s="125"/>
      <c r="O74" s="126" t="s">
        <v>318</v>
      </c>
      <c r="P74" s="125">
        <v>153053</v>
      </c>
    </row>
    <row r="75" spans="1:16" x14ac:dyDescent="0.2">
      <c r="A75" s="124">
        <v>13</v>
      </c>
      <c r="B75" s="124"/>
      <c r="C75" s="124" t="s">
        <v>144</v>
      </c>
      <c r="D75" s="55" t="str">
        <f t="shared" si="3"/>
        <v>13 /  / Klasse 3</v>
      </c>
      <c r="E75" s="125" t="s">
        <v>319</v>
      </c>
      <c r="F75" s="125" t="s">
        <v>321</v>
      </c>
      <c r="G75" s="125" t="s">
        <v>248</v>
      </c>
      <c r="H75" s="125" t="s">
        <v>320</v>
      </c>
      <c r="I75" s="125" t="s">
        <v>256</v>
      </c>
      <c r="J75" s="125" t="s">
        <v>250</v>
      </c>
      <c r="K75" s="125">
        <v>55</v>
      </c>
      <c r="L75" s="141">
        <v>39536</v>
      </c>
      <c r="M75" s="125" t="s">
        <v>322</v>
      </c>
      <c r="N75" s="125"/>
      <c r="O75" s="126" t="s">
        <v>323</v>
      </c>
      <c r="P75" s="125" t="s">
        <v>324</v>
      </c>
    </row>
    <row r="76" spans="1:16" x14ac:dyDescent="0.2">
      <c r="A76" s="124">
        <v>14</v>
      </c>
      <c r="B76" s="124"/>
      <c r="C76" s="124" t="s">
        <v>147</v>
      </c>
      <c r="D76" s="55" t="str">
        <f t="shared" si="3"/>
        <v>14 /  / Klasse 3</v>
      </c>
      <c r="E76" s="125" t="s">
        <v>325</v>
      </c>
      <c r="F76" s="125" t="s">
        <v>326</v>
      </c>
      <c r="G76" s="125" t="s">
        <v>297</v>
      </c>
      <c r="H76" s="125" t="s">
        <v>327</v>
      </c>
      <c r="I76" s="125" t="s">
        <v>256</v>
      </c>
      <c r="J76" s="125" t="s">
        <v>262</v>
      </c>
      <c r="K76" s="125">
        <v>59</v>
      </c>
      <c r="L76" s="141">
        <v>41577</v>
      </c>
      <c r="M76" s="125" t="s">
        <v>328</v>
      </c>
      <c r="N76" s="125"/>
      <c r="O76" s="126" t="s">
        <v>330</v>
      </c>
      <c r="P76" s="125" t="s">
        <v>329</v>
      </c>
    </row>
    <row r="77" spans="1:16" x14ac:dyDescent="0.2">
      <c r="A77" s="124">
        <v>15</v>
      </c>
      <c r="B77" s="124"/>
      <c r="C77" s="124" t="s">
        <v>148</v>
      </c>
      <c r="D77" s="55" t="str">
        <f t="shared" si="3"/>
        <v>15 /  / Klasse 3</v>
      </c>
      <c r="E77" s="125" t="s">
        <v>331</v>
      </c>
      <c r="F77" s="125" t="s">
        <v>247</v>
      </c>
      <c r="G77" s="125" t="s">
        <v>248</v>
      </c>
      <c r="H77" s="125" t="s">
        <v>332</v>
      </c>
      <c r="I77" s="125" t="s">
        <v>256</v>
      </c>
      <c r="J77" s="125" t="s">
        <v>250</v>
      </c>
      <c r="K77" s="125">
        <v>52</v>
      </c>
      <c r="L77" s="141">
        <v>40342</v>
      </c>
      <c r="M77" s="125" t="s">
        <v>333</v>
      </c>
      <c r="N77" s="125"/>
      <c r="O77" s="126" t="s">
        <v>334</v>
      </c>
      <c r="P77" s="125" t="s">
        <v>335</v>
      </c>
    </row>
    <row r="78" spans="1:16" x14ac:dyDescent="0.2">
      <c r="A78" s="124">
        <v>16</v>
      </c>
      <c r="B78" s="124"/>
      <c r="C78" s="124" t="s">
        <v>149</v>
      </c>
      <c r="D78" s="55" t="str">
        <f t="shared" si="3"/>
        <v>16 /  / Klasse 3</v>
      </c>
      <c r="E78" s="125" t="s">
        <v>308</v>
      </c>
      <c r="F78" s="125" t="s">
        <v>247</v>
      </c>
      <c r="G78" s="125" t="s">
        <v>248</v>
      </c>
      <c r="H78" s="125" t="s">
        <v>336</v>
      </c>
      <c r="I78" s="125" t="s">
        <v>256</v>
      </c>
      <c r="J78" s="125" t="s">
        <v>262</v>
      </c>
      <c r="K78" s="125">
        <v>52</v>
      </c>
      <c r="L78" s="141">
        <v>40342</v>
      </c>
      <c r="M78" s="125" t="s">
        <v>337</v>
      </c>
      <c r="N78" s="125"/>
      <c r="O78" s="126" t="s">
        <v>338</v>
      </c>
      <c r="P78" s="125" t="s">
        <v>339</v>
      </c>
    </row>
    <row r="79" spans="1:16" x14ac:dyDescent="0.2">
      <c r="A79" s="124">
        <v>17</v>
      </c>
      <c r="B79" s="124"/>
      <c r="C79" s="124" t="s">
        <v>150</v>
      </c>
      <c r="D79" s="55" t="str">
        <f t="shared" si="3"/>
        <v>17 /  / Klasse 3</v>
      </c>
      <c r="E79" s="125" t="s">
        <v>302</v>
      </c>
      <c r="F79" s="125" t="s">
        <v>276</v>
      </c>
      <c r="G79" s="125" t="s">
        <v>248</v>
      </c>
      <c r="H79" s="125" t="s">
        <v>340</v>
      </c>
      <c r="I79" s="125" t="s">
        <v>304</v>
      </c>
      <c r="J79" s="125" t="s">
        <v>262</v>
      </c>
      <c r="K79" s="125">
        <v>54</v>
      </c>
      <c r="L79" s="141">
        <v>40867</v>
      </c>
      <c r="M79" s="125" t="s">
        <v>341</v>
      </c>
      <c r="N79" s="125"/>
      <c r="O79" s="126" t="s">
        <v>342</v>
      </c>
      <c r="P79" s="125" t="s">
        <v>343</v>
      </c>
    </row>
    <row r="80" spans="1:16" x14ac:dyDescent="0.2">
      <c r="A80" s="124">
        <v>18</v>
      </c>
      <c r="B80" s="124"/>
      <c r="C80" s="124" t="s">
        <v>153</v>
      </c>
      <c r="D80" s="55" t="str">
        <f t="shared" si="3"/>
        <v>18 /  / Klasse 3</v>
      </c>
      <c r="E80" s="125" t="s">
        <v>344</v>
      </c>
      <c r="F80" s="125" t="s">
        <v>247</v>
      </c>
      <c r="G80" s="125" t="s">
        <v>248</v>
      </c>
      <c r="H80" s="125" t="s">
        <v>345</v>
      </c>
      <c r="I80" s="125" t="s">
        <v>256</v>
      </c>
      <c r="J80" s="125" t="s">
        <v>250</v>
      </c>
      <c r="K80" s="125">
        <v>48</v>
      </c>
      <c r="L80" s="141">
        <v>41645</v>
      </c>
      <c r="M80" s="125" t="s">
        <v>346</v>
      </c>
      <c r="N80" s="125"/>
      <c r="O80" s="126" t="s">
        <v>347</v>
      </c>
      <c r="P80" s="125" t="s">
        <v>348</v>
      </c>
    </row>
    <row r="81" spans="1:16" x14ac:dyDescent="0.2">
      <c r="A81" s="124"/>
      <c r="B81" s="124"/>
      <c r="C81" s="124"/>
      <c r="D81" s="55" t="str">
        <f t="shared" si="3"/>
        <v xml:space="preserve"> /  / Klasse 3</v>
      </c>
      <c r="E81" s="125"/>
      <c r="F81" s="125"/>
      <c r="G81" s="125"/>
      <c r="H81" s="125"/>
      <c r="I81" s="125"/>
      <c r="J81" s="125"/>
      <c r="K81" s="125"/>
      <c r="L81" s="141"/>
      <c r="M81" s="125"/>
      <c r="N81" s="125"/>
      <c r="O81" s="126"/>
      <c r="P81" s="125"/>
    </row>
    <row r="82" spans="1:16" x14ac:dyDescent="0.2">
      <c r="A82" s="124"/>
      <c r="B82" s="124"/>
      <c r="C82" s="124"/>
      <c r="D82" s="55" t="str">
        <f t="shared" si="3"/>
        <v xml:space="preserve"> /  / Klasse 3</v>
      </c>
      <c r="E82" s="125"/>
      <c r="F82" s="125"/>
      <c r="G82" s="125"/>
      <c r="H82" s="125"/>
      <c r="I82" s="125"/>
      <c r="J82" s="125"/>
      <c r="K82" s="125"/>
      <c r="L82" s="141"/>
      <c r="M82" s="125"/>
      <c r="N82" s="125"/>
      <c r="O82" s="126"/>
      <c r="P82" s="125"/>
    </row>
    <row r="83" spans="1:16" x14ac:dyDescent="0.2">
      <c r="A83" s="124"/>
      <c r="B83" s="124"/>
      <c r="C83" s="124"/>
      <c r="D83" s="55" t="str">
        <f t="shared" si="3"/>
        <v xml:space="preserve"> /  / Klasse 3</v>
      </c>
      <c r="E83" s="125"/>
      <c r="F83" s="125"/>
      <c r="G83" s="125"/>
      <c r="H83" s="125"/>
      <c r="I83" s="125"/>
      <c r="J83" s="125"/>
      <c r="K83" s="125"/>
      <c r="L83" s="141"/>
      <c r="M83" s="125"/>
      <c r="N83" s="125"/>
      <c r="O83" s="126"/>
      <c r="P83" s="125"/>
    </row>
    <row r="84" spans="1:16" x14ac:dyDescent="0.2">
      <c r="A84" s="124"/>
      <c r="B84" s="124"/>
      <c r="C84" s="124"/>
      <c r="D84" s="55" t="str">
        <f t="shared" si="3"/>
        <v xml:space="preserve"> /  / Klasse 3</v>
      </c>
      <c r="E84" s="125"/>
      <c r="F84" s="125"/>
      <c r="G84" s="125"/>
      <c r="H84" s="125"/>
      <c r="I84" s="125"/>
      <c r="J84" s="125"/>
      <c r="K84" s="125"/>
      <c r="L84" s="141"/>
      <c r="M84" s="125"/>
      <c r="N84" s="125"/>
      <c r="O84" s="126"/>
      <c r="P84" s="125"/>
    </row>
    <row r="85" spans="1:16" x14ac:dyDescent="0.2">
      <c r="A85" s="124"/>
      <c r="B85" s="124"/>
      <c r="C85" s="124"/>
      <c r="D85" s="55" t="str">
        <f t="shared" si="3"/>
        <v xml:space="preserve"> /  / Klasse 3</v>
      </c>
      <c r="E85" s="125"/>
      <c r="F85" s="125"/>
      <c r="G85" s="125"/>
      <c r="H85" s="125"/>
      <c r="I85" s="125"/>
      <c r="J85" s="125"/>
      <c r="K85" s="125"/>
      <c r="L85" s="141"/>
      <c r="M85" s="125"/>
      <c r="N85" s="125"/>
      <c r="O85" s="126"/>
      <c r="P85" s="125"/>
    </row>
    <row r="86" spans="1:16" x14ac:dyDescent="0.2">
      <c r="A86" s="124"/>
      <c r="B86" s="124"/>
      <c r="C86" s="124"/>
      <c r="D86" s="55" t="str">
        <f t="shared" si="3"/>
        <v xml:space="preserve"> /  / Klasse 3</v>
      </c>
      <c r="E86" s="125"/>
      <c r="F86" s="125"/>
      <c r="G86" s="125"/>
      <c r="H86" s="125"/>
      <c r="I86" s="125"/>
      <c r="J86" s="125"/>
      <c r="K86" s="125"/>
      <c r="L86" s="141"/>
      <c r="M86" s="125"/>
      <c r="N86" s="125"/>
      <c r="O86" s="126"/>
      <c r="P86" s="125"/>
    </row>
    <row r="87" spans="1:16" x14ac:dyDescent="0.2">
      <c r="A87" s="124"/>
      <c r="B87" s="124"/>
      <c r="C87" s="124"/>
      <c r="D87" s="55" t="str">
        <f t="shared" si="3"/>
        <v xml:space="preserve"> /  / Klasse 3</v>
      </c>
      <c r="E87" s="125"/>
      <c r="F87" s="125"/>
      <c r="G87" s="125"/>
      <c r="H87" s="125"/>
      <c r="I87" s="125"/>
      <c r="J87" s="125"/>
      <c r="K87" s="125"/>
      <c r="L87" s="141"/>
      <c r="M87" s="125"/>
      <c r="N87" s="125"/>
      <c r="O87" s="126"/>
      <c r="P87" s="125"/>
    </row>
    <row r="88" spans="1:16" x14ac:dyDescent="0.2">
      <c r="A88" s="124"/>
      <c r="B88" s="124"/>
      <c r="C88" s="124"/>
      <c r="D88" s="55" t="str">
        <f t="shared" si="3"/>
        <v xml:space="preserve"> /  / Klasse 3</v>
      </c>
      <c r="E88" s="125"/>
      <c r="F88" s="125"/>
      <c r="G88" s="125"/>
      <c r="H88" s="125"/>
      <c r="I88" s="125"/>
      <c r="J88" s="125"/>
      <c r="K88" s="125"/>
      <c r="L88" s="141"/>
      <c r="M88" s="125"/>
      <c r="N88" s="125"/>
      <c r="O88" s="126"/>
      <c r="P88" s="125"/>
    </row>
    <row r="89" spans="1:16" x14ac:dyDescent="0.2">
      <c r="A89" s="124"/>
      <c r="B89" s="124"/>
      <c r="C89" s="124"/>
      <c r="D89" s="55" t="str">
        <f t="shared" si="3"/>
        <v xml:space="preserve"> /  / Klasse 3</v>
      </c>
      <c r="E89" s="125"/>
      <c r="F89" s="125"/>
      <c r="G89" s="125"/>
      <c r="H89" s="125"/>
      <c r="I89" s="125"/>
      <c r="J89" s="125"/>
      <c r="K89" s="125"/>
      <c r="L89" s="141"/>
      <c r="M89" s="125"/>
      <c r="N89" s="125"/>
      <c r="O89" s="126"/>
      <c r="P89" s="125"/>
    </row>
  </sheetData>
  <sheetProtection password="C900" sheet="1" objects="1" scenarios="1"/>
  <sortState ref="A12:P29">
    <sortCondition ref="B12"/>
  </sortState>
  <mergeCells count="26">
    <mergeCell ref="C5:G5"/>
    <mergeCell ref="C6:G6"/>
    <mergeCell ref="A1:P1"/>
    <mergeCell ref="A2:P2"/>
    <mergeCell ref="E4:G4"/>
    <mergeCell ref="A4:D4"/>
    <mergeCell ref="A5:B5"/>
    <mergeCell ref="A6:B6"/>
    <mergeCell ref="N5:O5"/>
    <mergeCell ref="N6:O6"/>
    <mergeCell ref="I5:M5"/>
    <mergeCell ref="I6:M6"/>
    <mergeCell ref="I4:M4"/>
    <mergeCell ref="N4:O4"/>
    <mergeCell ref="A70:F70"/>
    <mergeCell ref="A10:F10"/>
    <mergeCell ref="A30:F30"/>
    <mergeCell ref="A50:F50"/>
    <mergeCell ref="A8:B8"/>
    <mergeCell ref="I7:M7"/>
    <mergeCell ref="N8:O8"/>
    <mergeCell ref="C8:G8"/>
    <mergeCell ref="A7:B7"/>
    <mergeCell ref="N7:O7"/>
    <mergeCell ref="C7:G7"/>
    <mergeCell ref="I8:M8"/>
  </mergeCells>
  <phoneticPr fontId="0" type="noConversion"/>
  <conditionalFormatting sqref="O10">
    <cfRule type="cellIs" dxfId="18" priority="4" stopIfTrue="1" operator="equal">
      <formula>"KEIN Sortieren!"</formula>
    </cfRule>
  </conditionalFormatting>
  <conditionalFormatting sqref="O30">
    <cfRule type="cellIs" dxfId="17" priority="3" stopIfTrue="1" operator="equal">
      <formula>"KEIN Sortieren!"</formula>
    </cfRule>
  </conditionalFormatting>
  <conditionalFormatting sqref="O50">
    <cfRule type="cellIs" dxfId="16" priority="2" stopIfTrue="1" operator="equal">
      <formula>"KEIN Sortieren!"</formula>
    </cfRule>
  </conditionalFormatting>
  <conditionalFormatting sqref="O70">
    <cfRule type="cellIs" dxfId="15" priority="1" stopIfTrue="1" operator="equal">
      <formula>"KEIN Sortieren!"</formula>
    </cfRule>
  </conditionalFormatting>
  <printOptions horizontalCentered="1"/>
  <pageMargins left="0.59055118110236227" right="0.59055118110236227" top="0.59055118110236227" bottom="0.78740157480314965" header="0.19685039370078741" footer="0.39370078740157483"/>
  <pageSetup paperSize="9" scale="66" fitToHeight="0" orientation="landscape" r:id="rId1"/>
  <headerFooter alignWithMargins="0">
    <oddFooter>&amp;LVorlage: HSVRM / Sören Marquardt
&amp;D/&amp;T&amp;C&amp;F
&amp;A&amp;RSeite: 
&amp;P/&amp;N</oddFooter>
  </headerFooter>
  <rowBreaks count="1" manualBreakCount="1">
    <brk id="49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E39"/>
  <sheetViews>
    <sheetView topLeftCell="A13" zoomScaleNormal="100" workbookViewId="0">
      <selection sqref="A1:E1"/>
    </sheetView>
  </sheetViews>
  <sheetFormatPr baseColWidth="10" defaultRowHeight="12.75" x14ac:dyDescent="0.2"/>
  <cols>
    <col min="1" max="1" width="30.7109375" style="35" customWidth="1"/>
    <col min="2" max="5" width="15.7109375" style="35" customWidth="1"/>
    <col min="6" max="16384" width="11.42578125" style="35"/>
  </cols>
  <sheetData>
    <row r="1" spans="1:5" s="58" customFormat="1" ht="80.099999999999994" customHeight="1" x14ac:dyDescent="0.2">
      <c r="A1" s="290" t="s">
        <v>180</v>
      </c>
      <c r="B1" s="291"/>
      <c r="C1" s="291"/>
      <c r="D1" s="291"/>
      <c r="E1" s="292"/>
    </row>
    <row r="2" spans="1:5" s="45" customFormat="1" ht="5.0999999999999996" customHeight="1" x14ac:dyDescent="0.2"/>
    <row r="3" spans="1:5" s="58" customFormat="1" ht="24" customHeight="1" x14ac:dyDescent="0.2">
      <c r="A3" s="57" t="s">
        <v>68</v>
      </c>
      <c r="B3" s="67" t="str">
        <f>IF(Dateneingabe!P7="","",Dateneingabe!P7)</f>
        <v>&lt;Pr.-Nr.&gt;</v>
      </c>
      <c r="C3" s="197" t="s">
        <v>206</v>
      </c>
      <c r="D3" s="198" t="s">
        <v>69</v>
      </c>
      <c r="E3" s="67" t="str">
        <f>Dateneingabe!P5</f>
        <v>23704</v>
      </c>
    </row>
    <row r="4" spans="1:5" s="45" customFormat="1" ht="5.0999999999999996" customHeight="1" x14ac:dyDescent="0.2"/>
    <row r="5" spans="1:5" s="58" customFormat="1" ht="24" customHeight="1" x14ac:dyDescent="0.2">
      <c r="A5" s="57" t="s">
        <v>11</v>
      </c>
      <c r="B5" s="283" t="str">
        <f>Dateneingabe!C5</f>
        <v>VSG Offenbach</v>
      </c>
      <c r="C5" s="284"/>
      <c r="D5" s="284"/>
      <c r="E5" s="285"/>
    </row>
    <row r="6" spans="1:5" ht="5.0999999999999996" customHeight="1" x14ac:dyDescent="0.2">
      <c r="B6" s="49"/>
      <c r="C6" s="49"/>
      <c r="D6" s="49"/>
      <c r="E6" s="49"/>
    </row>
    <row r="7" spans="1:5" s="58" customFormat="1" ht="24" customHeight="1" x14ac:dyDescent="0.2">
      <c r="A7" s="57" t="s">
        <v>70</v>
      </c>
      <c r="B7" s="279">
        <f>Dateneingabe!C7</f>
        <v>42616</v>
      </c>
      <c r="C7" s="280"/>
      <c r="D7" s="198" t="s">
        <v>71</v>
      </c>
      <c r="E7" s="66" t="str">
        <f>Dateneingabe!P6</f>
        <v>KG4</v>
      </c>
    </row>
    <row r="8" spans="1:5" ht="5.0999999999999996" customHeight="1" x14ac:dyDescent="0.2">
      <c r="B8" s="74"/>
      <c r="E8" s="59"/>
    </row>
    <row r="9" spans="1:5" s="58" customFormat="1" ht="24" customHeight="1" x14ac:dyDescent="0.2">
      <c r="A9" s="57" t="s">
        <v>72</v>
      </c>
      <c r="B9" s="283" t="str">
        <f>IF(Dateneingabe!I4="","",Dateneingabe!I4)</f>
        <v>Mirjam Claasen</v>
      </c>
      <c r="C9" s="284"/>
      <c r="D9" s="284"/>
      <c r="E9" s="285"/>
    </row>
    <row r="10" spans="1:5" s="58" customFormat="1" ht="24" customHeight="1" x14ac:dyDescent="0.2">
      <c r="A10" s="57" t="s">
        <v>73</v>
      </c>
      <c r="B10" s="283" t="str">
        <f>IF(Dateneingabe!C8="","",Dateneingabe!C8)</f>
        <v>Michael Rusch</v>
      </c>
      <c r="C10" s="284"/>
      <c r="D10" s="284"/>
      <c r="E10" s="285"/>
    </row>
    <row r="11" spans="1:5" s="58" customFormat="1" ht="24" customHeight="1" x14ac:dyDescent="0.2">
      <c r="A11" s="57" t="s">
        <v>74</v>
      </c>
      <c r="B11" s="283" t="str">
        <f>IF(Dateneingabe!I5="","",Dateneingabe!I5)</f>
        <v>Heike Ackermann</v>
      </c>
      <c r="C11" s="284"/>
      <c r="D11" s="284"/>
      <c r="E11" s="285"/>
    </row>
    <row r="12" spans="1:5" s="58" customFormat="1" ht="24" customHeight="1" x14ac:dyDescent="0.2">
      <c r="A12" s="57" t="s">
        <v>75</v>
      </c>
      <c r="B12" s="283" t="str">
        <f>IF(Dateneingabe!I6="","",Dateneingabe!I6)</f>
        <v>Christa Hermanspahn</v>
      </c>
      <c r="C12" s="284"/>
      <c r="D12" s="284"/>
      <c r="E12" s="285"/>
    </row>
    <row r="13" spans="1:5" s="58" customFormat="1" ht="24" customHeight="1" x14ac:dyDescent="0.2">
      <c r="A13" s="57" t="s">
        <v>76</v>
      </c>
      <c r="B13" s="283" t="str">
        <f>IF(Dateneingabe!I7="","",Dateneingabe!I7)</f>
        <v>Christa Hermanspahn</v>
      </c>
      <c r="C13" s="284"/>
      <c r="D13" s="284"/>
      <c r="E13" s="285"/>
    </row>
    <row r="14" spans="1:5" s="58" customFormat="1" ht="24" customHeight="1" x14ac:dyDescent="0.2">
      <c r="A14" s="57" t="s">
        <v>77</v>
      </c>
      <c r="B14" s="283" t="str">
        <f>IF(Dateneingabe!I8="","",Dateneingabe!I8)</f>
        <v>Heike Ackermann</v>
      </c>
      <c r="C14" s="284"/>
      <c r="D14" s="284"/>
      <c r="E14" s="285"/>
    </row>
    <row r="15" spans="1:5" s="45" customFormat="1" ht="5.0999999999999996" customHeight="1" x14ac:dyDescent="0.2"/>
    <row r="16" spans="1:5" ht="24" customHeight="1" x14ac:dyDescent="0.2">
      <c r="A16" s="60" t="s">
        <v>78</v>
      </c>
      <c r="B16" s="61" t="s">
        <v>79</v>
      </c>
      <c r="C16" s="61" t="s">
        <v>80</v>
      </c>
      <c r="D16" s="61" t="s">
        <v>81</v>
      </c>
      <c r="E16" s="61" t="s">
        <v>82</v>
      </c>
    </row>
    <row r="17" spans="1:5" ht="24" customHeight="1" x14ac:dyDescent="0.2">
      <c r="A17" s="137" t="s">
        <v>83</v>
      </c>
      <c r="B17" s="63">
        <f>COUNTIF('Liste Beginner'!T8:T25,"V")</f>
        <v>1</v>
      </c>
      <c r="C17" s="63">
        <f>COUNTIF('Liste Klasse 1'!T8:T25,"V")</f>
        <v>3</v>
      </c>
      <c r="D17" s="63">
        <f>COUNTIF('Liste Klasse 2'!T8:T25,"V")</f>
        <v>1</v>
      </c>
      <c r="E17" s="63">
        <f>COUNTIF('Liste Klasse 3'!T8:T25,"V")</f>
        <v>4</v>
      </c>
    </row>
    <row r="18" spans="1:5" ht="24" customHeight="1" x14ac:dyDescent="0.2">
      <c r="A18" s="137" t="s">
        <v>84</v>
      </c>
      <c r="B18" s="63">
        <f>COUNTIF('Liste Beginner'!T8:T25,"SG")</f>
        <v>0</v>
      </c>
      <c r="C18" s="63">
        <f>COUNTIF('Liste Klasse 1'!T8:T25,"SG")</f>
        <v>1</v>
      </c>
      <c r="D18" s="63">
        <f>COUNTIF('Liste Klasse 2'!T8:T25,"SG")</f>
        <v>1</v>
      </c>
      <c r="E18" s="63">
        <f>COUNTIF('Liste Klasse 3'!T8:T25,"SG")</f>
        <v>4</v>
      </c>
    </row>
    <row r="19" spans="1:5" ht="24" customHeight="1" x14ac:dyDescent="0.2">
      <c r="A19" s="137" t="s">
        <v>85</v>
      </c>
      <c r="B19" s="63">
        <f>COUNTIF('Liste Beginner'!T8:T25,"G")</f>
        <v>0</v>
      </c>
      <c r="C19" s="63">
        <f>COUNTIF('Liste Klasse 1'!T8:T25,"G")</f>
        <v>1</v>
      </c>
      <c r="D19" s="63">
        <f>COUNTIF('Liste Klasse 2'!T8:T25,"G")</f>
        <v>0</v>
      </c>
      <c r="E19" s="63">
        <f>COUNTIF('Liste Klasse 3'!T8:T25,"G")</f>
        <v>0</v>
      </c>
    </row>
    <row r="20" spans="1:5" ht="24" customHeight="1" x14ac:dyDescent="0.2">
      <c r="A20" s="137" t="s">
        <v>86</v>
      </c>
      <c r="B20" s="63">
        <f>COUNTIF('Liste Beginner'!T8:T25,"NB")</f>
        <v>0</v>
      </c>
      <c r="C20" s="63">
        <f>COUNTIF('Liste Klasse 1'!T8:T25,"NB")</f>
        <v>0</v>
      </c>
      <c r="D20" s="63">
        <f>COUNTIF('Liste Klasse 2'!T8:T25,"NB")</f>
        <v>0</v>
      </c>
      <c r="E20" s="63">
        <f>COUNTIF('Liste Klasse 3'!T8:T25,"NB")</f>
        <v>1</v>
      </c>
    </row>
    <row r="21" spans="1:5" ht="24" customHeight="1" x14ac:dyDescent="0.2">
      <c r="A21" s="137" t="s">
        <v>177</v>
      </c>
      <c r="B21" s="63">
        <f>COUNTIF('Liste Beginner'!U8:U25,"DIS")</f>
        <v>0</v>
      </c>
      <c r="C21" s="63">
        <f>COUNTIF('Liste Klasse 1'!U8:U25,"DIS")</f>
        <v>0</v>
      </c>
      <c r="D21" s="63">
        <f>COUNTIF('Liste Klasse 2'!U8:U25,"DIS")</f>
        <v>0</v>
      </c>
      <c r="E21" s="63">
        <f>COUNTIF('Liste Klasse 3'!U8:U25,"DIS")</f>
        <v>1</v>
      </c>
    </row>
    <row r="22" spans="1:5" s="45" customFormat="1" ht="5.0999999999999996" customHeight="1" x14ac:dyDescent="0.2"/>
    <row r="23" spans="1:5" ht="24" customHeight="1" x14ac:dyDescent="0.2">
      <c r="A23" s="62" t="s">
        <v>7</v>
      </c>
      <c r="B23" s="64">
        <f>SUM(B17:B20)</f>
        <v>1</v>
      </c>
      <c r="C23" s="64">
        <f t="shared" ref="C23:E23" si="0">SUM(C17:C20)</f>
        <v>5</v>
      </c>
      <c r="D23" s="64">
        <f t="shared" si="0"/>
        <v>2</v>
      </c>
      <c r="E23" s="64">
        <f t="shared" si="0"/>
        <v>9</v>
      </c>
    </row>
    <row r="24" spans="1:5" ht="5.0999999999999996" customHeight="1" x14ac:dyDescent="0.2">
      <c r="A24" s="200"/>
      <c r="B24" s="45"/>
      <c r="C24" s="45"/>
      <c r="D24" s="45"/>
      <c r="E24" s="45"/>
    </row>
    <row r="25" spans="1:5" x14ac:dyDescent="0.2">
      <c r="A25" s="293" t="s">
        <v>87</v>
      </c>
      <c r="B25" s="293"/>
      <c r="C25" s="293"/>
      <c r="D25" s="293"/>
      <c r="E25" s="293"/>
    </row>
    <row r="26" spans="1:5" x14ac:dyDescent="0.2">
      <c r="A26" s="294" t="s">
        <v>209</v>
      </c>
      <c r="B26" s="293"/>
      <c r="C26" s="293"/>
      <c r="D26" s="293"/>
      <c r="E26" s="293"/>
    </row>
    <row r="27" spans="1:5" x14ac:dyDescent="0.2">
      <c r="A27" s="293" t="s">
        <v>88</v>
      </c>
      <c r="B27" s="293"/>
      <c r="C27" s="293"/>
      <c r="D27" s="293"/>
      <c r="E27" s="293"/>
    </row>
    <row r="28" spans="1:5" x14ac:dyDescent="0.2">
      <c r="A28" s="293" t="s">
        <v>89</v>
      </c>
      <c r="B28" s="293"/>
      <c r="C28" s="293"/>
      <c r="D28" s="293"/>
      <c r="E28" s="293"/>
    </row>
    <row r="29" spans="1:5" x14ac:dyDescent="0.2">
      <c r="A29" s="293" t="s">
        <v>90</v>
      </c>
      <c r="B29" s="293"/>
      <c r="C29" s="293"/>
      <c r="D29" s="293"/>
      <c r="E29" s="293"/>
    </row>
    <row r="30" spans="1:5" x14ac:dyDescent="0.2">
      <c r="A30" s="293" t="s">
        <v>91</v>
      </c>
      <c r="B30" s="293"/>
      <c r="C30" s="293"/>
      <c r="D30" s="293"/>
      <c r="E30" s="293"/>
    </row>
    <row r="31" spans="1:5" x14ac:dyDescent="0.2">
      <c r="A31" s="295" t="s">
        <v>210</v>
      </c>
      <c r="B31" s="296"/>
      <c r="C31" s="296"/>
      <c r="D31" s="296"/>
      <c r="E31" s="296"/>
    </row>
    <row r="32" spans="1:5" ht="5.0999999999999996" customHeight="1" x14ac:dyDescent="0.2">
      <c r="A32" s="199"/>
      <c r="B32" s="74"/>
      <c r="C32" s="74"/>
      <c r="D32" s="74"/>
      <c r="E32" s="74"/>
    </row>
    <row r="33" spans="1:5" ht="24" customHeight="1" x14ac:dyDescent="0.2">
      <c r="A33" s="12" t="s">
        <v>207</v>
      </c>
      <c r="B33" s="196">
        <f>B23*Dateneingabe!P4</f>
        <v>1</v>
      </c>
      <c r="C33" s="196">
        <f>C23*Dateneingabe!P4</f>
        <v>5</v>
      </c>
      <c r="D33" s="196">
        <f>D23*Dateneingabe!P4</f>
        <v>2</v>
      </c>
      <c r="E33" s="196">
        <f>E23*Dateneingabe!P4</f>
        <v>9</v>
      </c>
    </row>
    <row r="34" spans="1:5" ht="24" customHeight="1" x14ac:dyDescent="0.2">
      <c r="A34" s="287" t="s">
        <v>208</v>
      </c>
      <c r="B34" s="288"/>
      <c r="C34" s="288"/>
      <c r="D34" s="289"/>
      <c r="E34" s="196">
        <f>SUM(B33:E33)</f>
        <v>17</v>
      </c>
    </row>
    <row r="35" spans="1:5" s="45" customFormat="1" ht="5.0999999999999996" customHeight="1" x14ac:dyDescent="0.2"/>
    <row r="36" spans="1:5" ht="35.1" customHeight="1" x14ac:dyDescent="0.2">
      <c r="A36" s="281" t="s">
        <v>92</v>
      </c>
      <c r="B36" s="282"/>
      <c r="C36" s="283"/>
      <c r="D36" s="284"/>
      <c r="E36" s="285"/>
    </row>
    <row r="37" spans="1:5" ht="35.1" customHeight="1" x14ac:dyDescent="0.2">
      <c r="A37" s="281" t="s">
        <v>93</v>
      </c>
      <c r="B37" s="282"/>
      <c r="C37" s="283"/>
      <c r="D37" s="284"/>
      <c r="E37" s="285"/>
    </row>
    <row r="39" spans="1:5" x14ac:dyDescent="0.2">
      <c r="A39" s="286" t="str">
        <f>'Hinweise - bitte beachten!!!'!A1:A1&amp;" "&amp;'Hinweise - bitte beachten!!!'!A2:A2</f>
        <v>HSVRM Obedience Auswertung - Version 2016 v4.4 erstellt von Sören Marquardt für den Hundesportverband Rhein-Main (HSVRM)</v>
      </c>
      <c r="B39" s="286"/>
      <c r="C39" s="286"/>
      <c r="D39" s="286"/>
      <c r="E39" s="286"/>
    </row>
  </sheetData>
  <sheetProtection password="C900" sheet="1" objects="1" scenarios="1"/>
  <mergeCells count="22">
    <mergeCell ref="A1:E1"/>
    <mergeCell ref="A25:E25"/>
    <mergeCell ref="A26:E26"/>
    <mergeCell ref="A27:E27"/>
    <mergeCell ref="C36:E36"/>
    <mergeCell ref="A28:E28"/>
    <mergeCell ref="B5:E5"/>
    <mergeCell ref="A31:E31"/>
    <mergeCell ref="B13:E13"/>
    <mergeCell ref="B14:E14"/>
    <mergeCell ref="A29:E29"/>
    <mergeCell ref="A30:E30"/>
    <mergeCell ref="B9:E9"/>
    <mergeCell ref="B10:E10"/>
    <mergeCell ref="B11:E11"/>
    <mergeCell ref="B12:E12"/>
    <mergeCell ref="B7:C7"/>
    <mergeCell ref="A36:B36"/>
    <mergeCell ref="A37:B37"/>
    <mergeCell ref="C37:E37"/>
    <mergeCell ref="A39:E39"/>
    <mergeCell ref="A34:D34"/>
  </mergeCells>
  <phoneticPr fontId="0" type="noConversion"/>
  <printOptions horizontalCentered="1"/>
  <pageMargins left="0.59055118110236227" right="0.59055118110236227" top="0.59055118110236227" bottom="0.78740157480314965" header="0.19685039370078741" footer="0.39370078740157483"/>
  <pageSetup paperSize="9" scale="98" fitToHeight="0" orientation="portrait" r:id="rId1"/>
  <headerFooter alignWithMargins="0">
    <oddFooter>&amp;L&amp;8Vorlage: HSVRM / Sören Marquardt
&amp;D/&amp;T&amp;C&amp;8&amp;F
&amp;A&amp;R&amp;8Seite: 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29"/>
  <sheetViews>
    <sheetView showGridLines="0" zoomScaleNormal="100" workbookViewId="0">
      <pane ySplit="9" topLeftCell="A10" activePane="bottomLeft" state="frozen"/>
      <selection activeCell="A14" sqref="A14"/>
      <selection pane="bottomLeft" activeCell="A6" sqref="A6:B6"/>
    </sheetView>
  </sheetViews>
  <sheetFormatPr baseColWidth="10" defaultRowHeight="12.75" x14ac:dyDescent="0.2"/>
  <cols>
    <col min="1" max="1" width="3.85546875" style="35" customWidth="1"/>
    <col min="2" max="2" width="5.7109375" style="35" customWidth="1"/>
    <col min="3" max="3" width="10.7109375" style="35" customWidth="1"/>
    <col min="4" max="7" width="12" style="35" customWidth="1"/>
    <col min="8" max="10" width="8.7109375" style="35" customWidth="1"/>
    <col min="11" max="16384" width="11.42578125" style="35"/>
  </cols>
  <sheetData>
    <row r="1" spans="1:10" ht="30" x14ac:dyDescent="0.4">
      <c r="A1" s="317" t="str">
        <f>"HSVRM Richterblatt Obedience: "&amp;RIGHT(A8,8)</f>
        <v>HSVRM Richterblatt Obedience: Klasse 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x14ac:dyDescent="0.2">
      <c r="A2" s="343" t="s">
        <v>32</v>
      </c>
      <c r="B2" s="343"/>
      <c r="C2" s="76" t="s">
        <v>31</v>
      </c>
      <c r="D2" s="322" t="str">
        <f>VLOOKUP($A$3,Dateneingabe!A11:P89,5,FALSE)</f>
        <v>Daniel Daub</v>
      </c>
      <c r="E2" s="323"/>
      <c r="F2" s="323"/>
      <c r="G2" s="324"/>
      <c r="H2" s="339" t="str">
        <f>Dateneingabe!C6</f>
        <v>Obedience-Prüfung</v>
      </c>
      <c r="I2" s="339"/>
      <c r="J2" s="340"/>
    </row>
    <row r="3" spans="1:10" ht="13.5" customHeight="1" x14ac:dyDescent="0.2">
      <c r="A3" s="331">
        <v>18</v>
      </c>
      <c r="B3" s="332"/>
      <c r="C3" s="59" t="s">
        <v>11</v>
      </c>
      <c r="D3" s="325" t="str">
        <f>VLOOKUP($A$3,Dateneingabe!A11:P89,6,FALSE)</f>
        <v>VSGO</v>
      </c>
      <c r="E3" s="326"/>
      <c r="F3" s="326"/>
      <c r="G3" s="327"/>
      <c r="H3" s="341" t="str">
        <f>Dateneingabe!C5</f>
        <v>VSG Offenbach</v>
      </c>
      <c r="I3" s="341"/>
      <c r="J3" s="342"/>
    </row>
    <row r="4" spans="1:10" ht="12.75" customHeight="1" x14ac:dyDescent="0.2">
      <c r="A4" s="333"/>
      <c r="B4" s="334"/>
      <c r="C4" s="59" t="s">
        <v>16</v>
      </c>
      <c r="D4" s="325" t="str">
        <f>VLOOKUP($A$3,Dateneingabe!A11:P89,8,FALSE)</f>
        <v>Malwlch Zyl</v>
      </c>
      <c r="E4" s="326"/>
      <c r="F4" s="326"/>
      <c r="G4" s="327"/>
      <c r="H4" s="335" t="s">
        <v>33</v>
      </c>
      <c r="I4" s="335"/>
      <c r="J4" s="336"/>
    </row>
    <row r="5" spans="1:10" ht="12.75" customHeight="1" x14ac:dyDescent="0.2">
      <c r="A5" s="333"/>
      <c r="B5" s="334"/>
      <c r="C5" s="59" t="s">
        <v>12</v>
      </c>
      <c r="D5" s="325" t="str">
        <f>VLOOKUP($A$3,Dateneingabe!A11:P89,9,FALSE)</f>
        <v>Border Collie</v>
      </c>
      <c r="E5" s="326"/>
      <c r="F5" s="326"/>
      <c r="G5" s="327"/>
      <c r="H5" s="310">
        <f>Dateneingabe!C7</f>
        <v>42616</v>
      </c>
      <c r="I5" s="310"/>
      <c r="J5" s="311"/>
    </row>
    <row r="6" spans="1:10" ht="12.75" customHeight="1" x14ac:dyDescent="0.2">
      <c r="A6" s="314">
        <f>VLOOKUP($A$3,Dateneingabe!A11:P89,2,FALSE)</f>
        <v>0</v>
      </c>
      <c r="B6" s="314"/>
      <c r="C6" s="59" t="s">
        <v>41</v>
      </c>
      <c r="D6" s="325">
        <f>VLOOKUP($A$3,Dateneingabe!A11:P89,11,FALSE)</f>
        <v>48</v>
      </c>
      <c r="E6" s="326"/>
      <c r="F6" s="326"/>
      <c r="G6" s="327"/>
      <c r="H6" s="335" t="s">
        <v>2</v>
      </c>
      <c r="I6" s="335"/>
      <c r="J6" s="336"/>
    </row>
    <row r="7" spans="1:10" ht="12.75" customHeight="1" x14ac:dyDescent="0.2">
      <c r="A7" s="312" t="str">
        <f>"Gruppe: "&amp;VLOOKUP($A$3,Dateneingabe!A11:P89,3,FALSE)</f>
        <v>Gruppe: L1</v>
      </c>
      <c r="B7" s="313"/>
      <c r="C7" s="59" t="s">
        <v>19</v>
      </c>
      <c r="D7" s="328">
        <f>VLOOKUP($A$3,Dateneingabe!A11:P89,12,FALSE)</f>
        <v>41645</v>
      </c>
      <c r="E7" s="329"/>
      <c r="F7" s="329"/>
      <c r="G7" s="330"/>
      <c r="H7" s="337" t="str">
        <f>Dateneingabe!I4</f>
        <v>Mirjam Claasen</v>
      </c>
      <c r="I7" s="337"/>
      <c r="J7" s="338"/>
    </row>
    <row r="8" spans="1:10" x14ac:dyDescent="0.2">
      <c r="A8" s="318" t="str">
        <f>VLOOKUP($A$3,Dateneingabe!A11:P89,4,FALSE)</f>
        <v>18 /  / Klasse 3</v>
      </c>
      <c r="B8" s="318"/>
      <c r="C8" s="318"/>
      <c r="D8" s="318"/>
      <c r="E8" s="318"/>
      <c r="F8" s="318"/>
      <c r="G8" s="318"/>
      <c r="H8" s="318"/>
      <c r="I8" s="318"/>
      <c r="J8" s="318"/>
    </row>
    <row r="9" spans="1:10" x14ac:dyDescent="0.2">
      <c r="A9" s="12" t="s">
        <v>0</v>
      </c>
      <c r="B9" s="315" t="s">
        <v>3</v>
      </c>
      <c r="C9" s="316"/>
      <c r="D9" s="319" t="s">
        <v>37</v>
      </c>
      <c r="E9" s="320"/>
      <c r="F9" s="320"/>
      <c r="G9" s="321"/>
      <c r="H9" s="205" t="s">
        <v>26</v>
      </c>
      <c r="I9" s="34" t="s">
        <v>27</v>
      </c>
      <c r="J9" s="34" t="s">
        <v>28</v>
      </c>
    </row>
    <row r="10" spans="1:10" ht="45" customHeight="1" x14ac:dyDescent="0.2">
      <c r="A10" s="36">
        <f>IF(RIGHT(RIGHT($A$1,8),8)="Beginner",'Übersicht Übungen'!A6,IF(RIGHT($A$1,8)="Klasse 1",'Übersicht Übungen'!A20,IF(RIGHT($A$1,8)="Klasse 2",'Übersicht Übungen'!A34,IF(RIGHT($A$1,8)="Klasse 3",'Übersicht Übungen'!A48,"---"))))</f>
        <v>1</v>
      </c>
      <c r="B10" s="297" t="str">
        <f>IF(RIGHT(RIGHT($A$1,8),8)="Beginner",'Übersicht Übungen'!E6,IF(RIGHT($A$1,8)="Klasse 1",'Übersicht Übungen'!E20,IF(RIGHT($A$1,8)="Klasse 2",'Übersicht Übungen'!E34,IF(RIGHT($A$1,8)="Klasse 3",'Übersicht Übungen'!E48,"---"))))</f>
        <v>2 Minuten Sitzen in der Gruppe außer Sicht</v>
      </c>
      <c r="C10" s="298"/>
      <c r="D10" s="206"/>
      <c r="E10" s="207"/>
      <c r="F10" s="201"/>
      <c r="G10" s="202"/>
      <c r="H10" s="77">
        <f>IF(VLOOKUP($A$8,Gesamtergebnisliste!$A$5:$T$79,7,FALSE)="","",VLOOKUP($A$8,Gesamtergebnisliste!$A$5:$T$79,7,FALSE))</f>
        <v>10</v>
      </c>
      <c r="I10" s="36">
        <f>IF(RIGHT(RIGHT($A$1,8),8)="Beginner",'Übersicht Übungen'!C6,IF(RIGHT(RIGHT($A$1,8),8)="Klasse 1",'Übersicht Übungen'!C20,IF(RIGHT(RIGHT($A$1,8),8)="Klasse 2",'Übersicht Übungen'!C34,IF(RIGHT(RIGHT($A$1,8),8)="Klasse 3",'Übersicht Übungen'!C48,"---"))))</f>
        <v>2</v>
      </c>
      <c r="J10" s="36">
        <f>IF(H10="","",H10*I10)</f>
        <v>20</v>
      </c>
    </row>
    <row r="11" spans="1:10" ht="45" customHeight="1" x14ac:dyDescent="0.2">
      <c r="A11" s="36">
        <f>IF(RIGHT(RIGHT($A$1,8),8)="Beginner",'Übersicht Übungen'!A7,IF(RIGHT($A$1,8)="Klasse 1",'Übersicht Übungen'!A21,IF(RIGHT($A$1,8)="Klasse 2",'Übersicht Übungen'!A35,IF(RIGHT($A$1,8)="Klasse 3",'Übersicht Übungen'!A49,"---"))))</f>
        <v>2</v>
      </c>
      <c r="B11" s="297" t="str">
        <f>IF(RIGHT($A$1,8)="Beginner",'Übersicht Übungen'!E7,IF(RIGHT($A$1,8)="Klasse 1",'Übersicht Übungen'!E21,IF(RIGHT($A$1,8)="Klasse 2",'Übersicht Übungen'!E35,IF(RIGHT($A$1,8)="Klasse 3",'Übersicht Übungen'!E49,"---"))))</f>
        <v>1 Minute Liegen in der Gruppe mit Abrufen</v>
      </c>
      <c r="C11" s="298"/>
      <c r="D11" s="206"/>
      <c r="E11" s="207"/>
      <c r="F11" s="201"/>
      <c r="G11" s="202"/>
      <c r="H11" s="77">
        <f>IF(VLOOKUP($A$8,Gesamtergebnisliste!$A$5:$T$79,8,FALSE)="","",VLOOKUP($A$8,Gesamtergebnisliste!$A$5:$T$79,8,FALSE))</f>
        <v>10</v>
      </c>
      <c r="I11" s="36">
        <f>IF(RIGHT(RIGHT($A$1,8),8)="Beginner",'Übersicht Übungen'!C7,IF(RIGHT(RIGHT($A$1,8),8)="Klasse 1",'Übersicht Übungen'!C21,IF(RIGHT(RIGHT($A$1,8),8)="Klasse 2",'Übersicht Übungen'!C35,IF(RIGHT(RIGHT($A$1,8),8)="Klasse 3",'Übersicht Übungen'!C49,"---"))))</f>
        <v>2</v>
      </c>
      <c r="J11" s="36">
        <f t="shared" ref="J11:J19" si="0">IF(H11="","",H11*I11)</f>
        <v>20</v>
      </c>
    </row>
    <row r="12" spans="1:10" ht="45" customHeight="1" x14ac:dyDescent="0.2">
      <c r="A12" s="36">
        <f>IF(RIGHT(RIGHT($A$1,8),8)="Beginner",'Übersicht Übungen'!A8,IF(RIGHT($A$1,8)="Klasse 1",'Übersicht Übungen'!A22,IF(RIGHT($A$1,8)="Klasse 2",'Übersicht Übungen'!A36,IF(RIGHT($A$1,8)="Klasse 3",'Übersicht Übungen'!A50,"---"))))</f>
        <v>8</v>
      </c>
      <c r="B12" s="297" t="str">
        <f>IF(RIGHT($A$1,8)="Beginner",'Übersicht Übungen'!E8,IF(RIGHT($A$1,8)="Klasse 1",'Übersicht Übungen'!E22,IF(RIGHT($A$1,8)="Klasse 2",'Übersicht Übungen'!E36,IF(RIGHT($A$1,8)="Klasse 3",'Übersicht Übungen'!E50,"---"))))</f>
        <v>Um Pylon schicken, Steh/Sitz/Platz und Holzapport mit RA über Hürde</v>
      </c>
      <c r="C12" s="298"/>
      <c r="D12" s="206"/>
      <c r="E12" s="207"/>
      <c r="F12" s="203"/>
      <c r="G12" s="204"/>
      <c r="H12" s="77">
        <f>IF(VLOOKUP($A$8,Gesamtergebnisliste!$A$5:$T$79,9,FALSE)="","",VLOOKUP($A$8,Gesamtergebnisliste!$A$5:$T$79,9,FALSE))</f>
        <v>0</v>
      </c>
      <c r="I12" s="36">
        <f>IF(RIGHT(RIGHT($A$1,8),8)="Beginner",'Übersicht Übungen'!C8,IF(RIGHT(RIGHT($A$1,8),8)="Klasse 1",'Übersicht Übungen'!C22,IF(RIGHT(RIGHT($A$1,8),8)="Klasse 2",'Übersicht Übungen'!C36,IF(RIGHT(RIGHT($A$1,8),8)="Klasse 3",'Übersicht Übungen'!C50,"---"))))</f>
        <v>4</v>
      </c>
      <c r="J12" s="36">
        <f t="shared" si="0"/>
        <v>0</v>
      </c>
    </row>
    <row r="13" spans="1:10" ht="45" customHeight="1" x14ac:dyDescent="0.2">
      <c r="A13" s="36">
        <f>IF(RIGHT(RIGHT($A$1,8),8)="Beginner",'Übersicht Übungen'!A9,IF(RIGHT($A$1,8)="Klasse 1",'Übersicht Übungen'!A23,IF(RIGHT($A$1,8)="Klasse 2",'Übersicht Übungen'!A37,IF(RIGHT($A$1,8)="Klasse 3",'Übersicht Übungen'!A51,"---"))))</f>
        <v>5</v>
      </c>
      <c r="B13" s="297" t="str">
        <f>IF(RIGHT($A$1,8)="Beginner",'Übersicht Übungen'!E9,IF(RIGHT($A$1,8)="Klasse 1",'Übersicht Übungen'!E23,IF(RIGHT($A$1,8)="Klasse 2",'Übersicht Übungen'!E37,IF(RIGHT($A$1,8)="Klasse 3",'Übersicht Übungen'!E51,"---"))))</f>
        <v>Abrufen mit Steh und Platz</v>
      </c>
      <c r="C13" s="298"/>
      <c r="D13" s="206"/>
      <c r="E13" s="207"/>
      <c r="F13" s="201"/>
      <c r="G13" s="202"/>
      <c r="H13" s="77">
        <f>IF(VLOOKUP($A$8,Gesamtergebnisliste!$A$5:$T$79,10,FALSE)="","",VLOOKUP($A$8,Gesamtergebnisliste!$A$5:$T$79,10,FALSE))</f>
        <v>7</v>
      </c>
      <c r="I13" s="36">
        <f>IF(RIGHT(RIGHT($A$1,8),8)="Beginner",'Übersicht Übungen'!C9,IF(RIGHT(RIGHT($A$1,8),8)="Klasse 1",'Übersicht Übungen'!C23,IF(RIGHT(RIGHT($A$1,8),8)="Klasse 2",'Übersicht Übungen'!C37,IF(RIGHT(RIGHT($A$1,8),8)="Klasse 3",'Übersicht Übungen'!C51,"---"))))</f>
        <v>4</v>
      </c>
      <c r="J13" s="36">
        <f t="shared" si="0"/>
        <v>28</v>
      </c>
    </row>
    <row r="14" spans="1:10" ht="45" customHeight="1" x14ac:dyDescent="0.2">
      <c r="A14" s="36">
        <f>IF(RIGHT(RIGHT($A$1,8),8)="Beginner",'Übersicht Übungen'!A10,IF(RIGHT($A$1,8)="Klasse 1",'Übersicht Übungen'!A24,IF(RIGHT($A$1,8)="Klasse 2",'Übersicht Übungen'!A38,IF(RIGHT($A$1,8)="Klasse 3",'Übersicht Übungen'!A52,"---"))))</f>
        <v>10</v>
      </c>
      <c r="B14" s="297" t="str">
        <f>IF(RIGHT($A$1,8)="Beginner",'Übersicht Übungen'!E10,IF(RIGHT($A$1,8)="Klasse 1",'Übersicht Übungen'!E24,IF(RIGHT($A$1,8)="Klasse 2",'Übersicht Übungen'!E38,IF(RIGHT($A$1,8)="Klasse 3",'Übersicht Übungen'!E52,"---"))))</f>
        <v>Distanzkontrolle</v>
      </c>
      <c r="C14" s="298"/>
      <c r="D14" s="206"/>
      <c r="E14" s="207"/>
      <c r="F14" s="201"/>
      <c r="G14" s="202"/>
      <c r="H14" s="77">
        <f>IF(VLOOKUP($A$8,Gesamtergebnisliste!$A$5:$T$79,11,FALSE)="","",VLOOKUP($A$8,Gesamtergebnisliste!$A$5:$T$79,11,FALSE))</f>
        <v>8</v>
      </c>
      <c r="I14" s="36">
        <f>IF(RIGHT(RIGHT($A$1,8),8)="Beginner",'Übersicht Übungen'!C10,IF(RIGHT(RIGHT($A$1,8),8)="Klasse 1",'Übersicht Übungen'!C24,IF(RIGHT(RIGHT($A$1,8),8)="Klasse 2",'Übersicht Übungen'!C38,IF(RIGHT(RIGHT($A$1,8),8)="Klasse 3",'Übersicht Übungen'!C52,"---"))))</f>
        <v>4</v>
      </c>
      <c r="J14" s="36">
        <f t="shared" si="0"/>
        <v>32</v>
      </c>
    </row>
    <row r="15" spans="1:10" ht="45" customHeight="1" x14ac:dyDescent="0.2">
      <c r="A15" s="36">
        <f>IF(RIGHT(RIGHT($A$1,8),8)="Beginner",'Übersicht Übungen'!A11,IF(RIGHT($A$1,8)="Klasse 1",'Übersicht Übungen'!A25,IF(RIGHT($A$1,8)="Klasse 2",'Übersicht Übungen'!A39,IF(RIGHT($A$1,8)="Klasse 3",'Übersicht Übungen'!A53,"---"))))</f>
        <v>4</v>
      </c>
      <c r="B15" s="297" t="str">
        <f>IF(RIGHT($A$1,8)="Beginner",'Übersicht Übungen'!E11,IF(RIGHT($A$1,8)="Klasse 1",'Übersicht Übungen'!E25,IF(RIGHT($A$1,8)="Klasse 2",'Übersicht Übungen'!E39,IF(RIGHT($A$1,8)="Klasse 3",'Übersicht Übungen'!E53,"---"))))</f>
        <v>Steh, Sitz und Platz aus der Bewegung</v>
      </c>
      <c r="C15" s="298"/>
      <c r="D15" s="206"/>
      <c r="E15" s="207"/>
      <c r="F15" s="201"/>
      <c r="G15" s="202"/>
      <c r="H15" s="77">
        <f>IF(VLOOKUP($A$8,Gesamtergebnisliste!$A$5:$T$79,12,FALSE)="","",VLOOKUP($A$8,Gesamtergebnisliste!$A$5:$T$79,12,FALSE))</f>
        <v>6</v>
      </c>
      <c r="I15" s="36">
        <f>IF(RIGHT(RIGHT($A$1,8),8)="Beginner",'Übersicht Übungen'!C11,IF(RIGHT(RIGHT($A$1,8),8)="Klasse 1",'Übersicht Übungen'!C25,IF(RIGHT(RIGHT($A$1,8),8)="Klasse 2",'Übersicht Übungen'!C39,IF(RIGHT(RIGHT($A$1,8),8)="Klasse 3",'Übersicht Übungen'!C53,"---"))))</f>
        <v>3</v>
      </c>
      <c r="J15" s="36">
        <f t="shared" si="0"/>
        <v>18</v>
      </c>
    </row>
    <row r="16" spans="1:10" ht="45" customHeight="1" x14ac:dyDescent="0.2">
      <c r="A16" s="36">
        <f>IF(RIGHT(RIGHT($A$1,8),8)="Beginner",'Übersicht Übungen'!A12,IF(RIGHT($A$1,8)="Klasse 1",'Übersicht Übungen'!A26,IF(RIGHT($A$1,8)="Klasse 2",'Übersicht Übungen'!A40,IF(RIGHT($A$1,8)="Klasse 3",'Übersicht Übungen'!A54,"---"))))</f>
        <v>7</v>
      </c>
      <c r="B16" s="297" t="str">
        <f>IF(RIGHT($A$1,8)="Beginner",'Übersicht Übungen'!E12,IF(RIGHT($A$1,8)="Klasse 1",'Übersicht Übungen'!E26,IF(RIGHT($A$1,8)="Klasse 2",'Übersicht Übungen'!E40,IF(RIGHT($A$1,8)="Klasse 3",'Übersicht Übungen'!E54,"---"))))</f>
        <v>Holzapport mit Richtungsanweisung</v>
      </c>
      <c r="C16" s="298"/>
      <c r="D16" s="206"/>
      <c r="E16" s="207"/>
      <c r="F16" s="201"/>
      <c r="G16" s="202"/>
      <c r="H16" s="77">
        <f>IF(VLOOKUP($A$8,Gesamtergebnisliste!$A$5:$T$79,13,FALSE)="","",VLOOKUP($A$8,Gesamtergebnisliste!$A$5:$T$79,13,FALSE))</f>
        <v>9</v>
      </c>
      <c r="I16" s="36">
        <f>IF(RIGHT(RIGHT($A$1,8),8)="Beginner",'Übersicht Übungen'!C12,IF(RIGHT(RIGHT($A$1,8),8)="Klasse 1",'Übersicht Übungen'!C26,IF(RIGHT(RIGHT($A$1,8),8)="Klasse 2",'Übersicht Übungen'!C40,IF(RIGHT(RIGHT($A$1,8),8)="Klasse 3",'Übersicht Übungen'!C54,"---"))))</f>
        <v>3</v>
      </c>
      <c r="J16" s="36">
        <f t="shared" si="0"/>
        <v>27</v>
      </c>
    </row>
    <row r="17" spans="1:10" ht="45" customHeight="1" x14ac:dyDescent="0.2">
      <c r="A17" s="36">
        <f>IF(RIGHT(RIGHT($A$1,8),8)="Beginner",'Übersicht Übungen'!A13,IF(RIGHT($A$1,8)="Klasse 1",'Übersicht Übungen'!A27,IF(RIGHT($A$1,8)="Klasse 2",'Übersicht Übungen'!A41,IF(RIGHT($A$1,8)="Klasse 3",'Übersicht Übungen'!A55,"---"))))</f>
        <v>6</v>
      </c>
      <c r="B17" s="297" t="str">
        <f>IF(RIGHT($A$1,8)="Beginner",'Übersicht Übungen'!E13,IF(RIGHT($A$1,8)="Klasse 1",'Übersicht Übungen'!E27,IF(RIGHT($A$1,8)="Klasse 2",'Übersicht Übungen'!E41,IF(RIGHT($A$1,8)="Klasse 3",'Übersicht Übungen'!E55,"---"))))</f>
        <v>Voranschicken mit Richtungsanweisung, Ablegen und Abrufen</v>
      </c>
      <c r="C17" s="298"/>
      <c r="D17" s="206"/>
      <c r="E17" s="207"/>
      <c r="F17" s="201"/>
      <c r="G17" s="202"/>
      <c r="H17" s="77">
        <f>IF(VLOOKUP($A$8,Gesamtergebnisliste!$A$5:$T$79,14,FALSE)="","",VLOOKUP($A$8,Gesamtergebnisliste!$A$5:$T$79,14,FALSE))</f>
        <v>9</v>
      </c>
      <c r="I17" s="36">
        <f>IF(RIGHT(RIGHT($A$1,8),8)="Beginner",'Übersicht Übungen'!C13,IF(RIGHT(RIGHT($A$1,8),8)="Klasse 1",'Übersicht Übungen'!C27,IF(RIGHT(RIGHT($A$1,8),8)="Klasse 2",'Übersicht Übungen'!C41,IF(RIGHT(RIGHT($A$1,8),8)="Klasse 3",'Übersicht Übungen'!C55,"---"))))</f>
        <v>4</v>
      </c>
      <c r="J17" s="36">
        <f t="shared" si="0"/>
        <v>36</v>
      </c>
    </row>
    <row r="18" spans="1:10" ht="45" customHeight="1" x14ac:dyDescent="0.2">
      <c r="A18" s="36">
        <f>IF(RIGHT(RIGHT($A$1,8),8)="Beginner",'Übersicht Übungen'!A14,IF(RIGHT($A$1,8)="Klasse 1",'Übersicht Übungen'!A28,IF(RIGHT($A$1,8)="Klasse 2",'Übersicht Übungen'!A42,IF(RIGHT($A$1,8)="Klasse 3",'Übersicht Übungen'!A56,"---"))))</f>
        <v>3</v>
      </c>
      <c r="B18" s="297" t="str">
        <f>IF(RIGHT($A$1,8)="Beginner",'Übersicht Übungen'!E14,IF(RIGHT($A$1,8)="Klasse 1",'Übersicht Übungen'!E28,IF(RIGHT($A$1,8)="Klasse 2",'Übersicht Übungen'!E42,IF(RIGHT($A$1,8)="Klasse 3",'Übersicht Übungen'!E56,"---"))))</f>
        <v>Freifolge</v>
      </c>
      <c r="C18" s="298"/>
      <c r="D18" s="206"/>
      <c r="E18" s="207"/>
      <c r="F18" s="201"/>
      <c r="G18" s="202"/>
      <c r="H18" s="77">
        <f>IF(VLOOKUP($A$8,Gesamtergebnisliste!$A$5:$T$79,15,FALSE)="","",VLOOKUP($A$8,Gesamtergebnisliste!$A$5:$T$79,15,FALSE))</f>
        <v>7.5</v>
      </c>
      <c r="I18" s="36">
        <f>IF(RIGHT(RIGHT($A$1,8),8)="Beginner",'Übersicht Übungen'!C14,IF(RIGHT(RIGHT($A$1,8),8)="Klasse 1",'Übersicht Übungen'!C28,IF(RIGHT(RIGHT($A$1,8),8)="Klasse 2",'Übersicht Übungen'!C42,IF(RIGHT(RIGHT($A$1,8),8)="Klasse 3",'Übersicht Übungen'!C56,"---"))))</f>
        <v>3</v>
      </c>
      <c r="J18" s="36">
        <f t="shared" si="0"/>
        <v>22.5</v>
      </c>
    </row>
    <row r="19" spans="1:10" ht="45" customHeight="1" x14ac:dyDescent="0.2">
      <c r="A19" s="36">
        <f>IF(RIGHT(RIGHT($A$1,8),8)="Beginner",'Übersicht Übungen'!A15,IF(RIGHT($A$1,8)="Klasse 1",'Übersicht Übungen'!A29,IF(RIGHT($A$1,8)="Klasse 2",'Übersicht Übungen'!A43,IF(RIGHT($A$1,8)="Klasse 3",'Übersicht Übungen'!A57,"---"))))</f>
        <v>9</v>
      </c>
      <c r="B19" s="297" t="str">
        <f>IF(RIGHT($A$1,8)="Beginner",'Übersicht Übungen'!E15,IF(RIGHT($A$1,8)="Klasse 1",'Übersicht Übungen'!E29,IF(RIGHT($A$1,8)="Klasse 2",'Übersicht Übungen'!E43,IF(RIGHT($A$1,8)="Klasse 3",'Übersicht Übungen'!E57,"---"))))</f>
        <v>Identifizieren (6 bis 8 Holzgegenstände)</v>
      </c>
      <c r="C19" s="298"/>
      <c r="D19" s="206"/>
      <c r="E19" s="207"/>
      <c r="F19" s="201"/>
      <c r="G19" s="202"/>
      <c r="H19" s="77">
        <f>IF(VLOOKUP($A$8,Gesamtergebnisliste!$A$5:$T$79,16,FALSE)="","",VLOOKUP($A$8,Gesamtergebnisliste!$A$5:$T$79,16,FALSE))</f>
        <v>9</v>
      </c>
      <c r="I19" s="36">
        <f>IF(RIGHT(RIGHT($A$1,8),8)="Beginner",'Übersicht Übungen'!C15,IF(RIGHT(RIGHT($A$1,8),8)="Klasse 1",'Übersicht Übungen'!C29,IF(RIGHT(RIGHT($A$1,8),8)="Klasse 2",'Übersicht Übungen'!C43,IF(RIGHT(RIGHT($A$1,8),8)="Klasse 3",'Übersicht Übungen'!C57,"---"))))</f>
        <v>3</v>
      </c>
      <c r="J19" s="36">
        <f t="shared" si="0"/>
        <v>27</v>
      </c>
    </row>
    <row r="20" spans="1:10" ht="45" customHeight="1" x14ac:dyDescent="0.2">
      <c r="A20" s="36">
        <f>IF(RIGHT(RIGHT($A$1,8),8)="Beginner",'Übersicht Übungen'!A16,IF(RIGHT($A$1,8)="Klasse 1",'Übersicht Übungen'!A30,IF(RIGHT($A$1,8)="Klasse 2",'Übersicht Übungen'!A44,IF(RIGHT($A$1,8)="Klasse 3",'Übersicht Übungen'!A58,"---"))))</f>
        <v>0</v>
      </c>
      <c r="B20" s="297">
        <f>IF(RIGHT($A$1,8)="Beginner",'Übersicht Übungen'!E16,IF(RIGHT($A$1,8)="Klasse 1",'Übersicht Übungen'!E30,IF(RIGHT($A$1,8)="Klasse 2",'Übersicht Übungen'!E44,IF(RIGHT($A$1,8)="Klasse 3",'Übersicht Übungen'!E58,"---"))))</f>
        <v>0</v>
      </c>
      <c r="C20" s="298"/>
      <c r="D20" s="206"/>
      <c r="E20" s="207"/>
      <c r="F20" s="201"/>
      <c r="G20" s="202"/>
      <c r="H20" s="77">
        <f>IF(VLOOKUP($A$8,Gesamtergebnisliste!$A$5:$T$79,17,FALSE)="","",VLOOKUP($A$8,Gesamtergebnisliste!$A$5:$T$79,17,FALSE))</f>
        <v>0</v>
      </c>
      <c r="I20" s="36">
        <f>IF(RIGHT(RIGHT($A$1,8),8)="Beginner",'Übersicht Übungen'!C16,IF(RIGHT(RIGHT($A$1,8),8)="Klasse 1",'Übersicht Übungen'!C30,IF(RIGHT(RIGHT($A$1,8),8)="Klasse 2",'Übersicht Übungen'!C44,IF(RIGHT(RIGHT($A$1,8),8)="Klasse 3",'Übersicht Übungen'!C58,"---"))))</f>
        <v>0</v>
      </c>
      <c r="J20" s="36">
        <f>IF(H20=-10,-10,IF(H20="","",H20*I20))</f>
        <v>0</v>
      </c>
    </row>
    <row r="21" spans="1:10" s="38" customFormat="1" ht="45" customHeight="1" x14ac:dyDescent="0.35">
      <c r="A21" s="302" t="s">
        <v>35</v>
      </c>
      <c r="B21" s="303"/>
      <c r="C21" s="44" t="str">
        <f>IF(H21="","",IF(H21&gt;J26,"V",IF(H21&gt;J27,"SG",IF(H21&gt;J28,"G","NB"))))</f>
        <v>SG</v>
      </c>
      <c r="D21" s="83"/>
      <c r="E21" s="75"/>
      <c r="F21" s="75"/>
      <c r="G21" s="37" t="s">
        <v>30</v>
      </c>
      <c r="H21" s="304">
        <f>IF(SUM(J10:J20)=0,"",(SUM(J10:J20)-A27))</f>
        <v>230.5</v>
      </c>
      <c r="I21" s="304"/>
      <c r="J21" s="305"/>
    </row>
    <row r="22" spans="1:10" x14ac:dyDescent="0.2">
      <c r="J22" s="192" t="str">
        <f>RIGHT($A$8,8)</f>
        <v>Klasse 3</v>
      </c>
    </row>
    <row r="23" spans="1:10" x14ac:dyDescent="0.2">
      <c r="A23" s="55"/>
      <c r="B23" s="45" t="s">
        <v>42</v>
      </c>
      <c r="C23" s="45"/>
      <c r="D23" s="39" t="s">
        <v>36</v>
      </c>
      <c r="E23" s="73"/>
      <c r="F23" s="73"/>
      <c r="G23" s="73"/>
      <c r="H23" s="299" t="s">
        <v>34</v>
      </c>
      <c r="I23" s="300"/>
      <c r="J23" s="301"/>
    </row>
    <row r="24" spans="1:10" x14ac:dyDescent="0.2">
      <c r="A24" s="55"/>
      <c r="B24" s="45" t="s">
        <v>43</v>
      </c>
      <c r="C24" s="45"/>
      <c r="D24" s="78"/>
      <c r="E24" s="49"/>
      <c r="F24" s="49"/>
      <c r="G24" s="49"/>
      <c r="H24" s="85" t="s">
        <v>14</v>
      </c>
      <c r="I24" s="86" t="s">
        <v>159</v>
      </c>
      <c r="J24" s="87" t="s">
        <v>160</v>
      </c>
    </row>
    <row r="25" spans="1:10" x14ac:dyDescent="0.2">
      <c r="A25" s="55"/>
      <c r="B25" s="45" t="s">
        <v>44</v>
      </c>
      <c r="C25" s="45"/>
      <c r="D25" s="79"/>
      <c r="E25" s="45"/>
      <c r="F25" s="45"/>
      <c r="G25" s="80"/>
      <c r="H25" s="193" t="s">
        <v>170</v>
      </c>
      <c r="I25" s="84">
        <f>IF(OR($J$22="Beginner",$J$22="Klasse 1"),'Übersicht Übungen'!H7,'Übersicht Übungen'!H35)</f>
        <v>256</v>
      </c>
      <c r="J25" s="84">
        <f>IF(OR($J$22="Beginner",$J$22="Klasse 1"),'Übersicht Übungen'!I7,'Übersicht Übungen'!I35)</f>
        <v>320</v>
      </c>
    </row>
    <row r="26" spans="1:10" x14ac:dyDescent="0.2">
      <c r="A26" s="208"/>
      <c r="B26" s="46" t="s">
        <v>45</v>
      </c>
      <c r="C26" s="45"/>
      <c r="D26" s="79"/>
      <c r="E26" s="45"/>
      <c r="F26" s="45"/>
      <c r="G26" s="80"/>
      <c r="H26" s="195" t="s">
        <v>171</v>
      </c>
      <c r="I26" s="84">
        <f>IF(OR($J$22="Beginner",$J$22="Klasse 1"),'Übersicht Übungen'!H8,'Übersicht Übungen'!H36)</f>
        <v>224</v>
      </c>
      <c r="J26" s="84">
        <f>IF(OR($J$22="Beginner",$J$22="Klasse 1"),'Übersicht Übungen'!I8,'Übersicht Übungen'!I36)</f>
        <v>255.5</v>
      </c>
    </row>
    <row r="27" spans="1:10" x14ac:dyDescent="0.2">
      <c r="A27" s="306"/>
      <c r="B27" s="307"/>
      <c r="C27" s="45"/>
      <c r="D27" s="79"/>
      <c r="E27" s="45"/>
      <c r="F27" s="45"/>
      <c r="G27" s="80"/>
      <c r="H27" s="194" t="s">
        <v>172</v>
      </c>
      <c r="I27" s="84">
        <f>IF(OR($J$22="Beginner",$J$22="Klasse 1"),'Übersicht Übungen'!H9,'Übersicht Übungen'!H37)</f>
        <v>192</v>
      </c>
      <c r="J27" s="84">
        <f>IF(OR($J$22="Beginner",$J$22="Klasse 1"),'Übersicht Übungen'!I9,'Übersicht Übungen'!I37)</f>
        <v>223.5</v>
      </c>
    </row>
    <row r="28" spans="1:10" x14ac:dyDescent="0.2">
      <c r="A28" s="308"/>
      <c r="B28" s="309"/>
      <c r="C28" s="45" t="s">
        <v>46</v>
      </c>
      <c r="D28" s="81"/>
      <c r="E28" s="74"/>
      <c r="F28" s="74"/>
      <c r="G28" s="82"/>
      <c r="H28" s="194" t="s">
        <v>173</v>
      </c>
      <c r="I28" s="84">
        <f>IF(OR($J$22="Beginner",$J$22="Klasse 1"),'Übersicht Übungen'!H10,'Übersicht Übungen'!H38)</f>
        <v>0</v>
      </c>
      <c r="J28" s="84">
        <f>IF(OR($J$22="Beginner",$J$22="Klasse 1"),'Übersicht Übungen'!I10,'Übersicht Übungen'!I38)</f>
        <v>191.5</v>
      </c>
    </row>
    <row r="29" spans="1:10" x14ac:dyDescent="0.2">
      <c r="A29" s="286" t="str">
        <f>'Hinweise - bitte beachten!!!'!A1:A1&amp;" - "&amp;'Hinweise - bitte beachten!!!'!A2:A2</f>
        <v>HSVRM Obedience Auswertung - Version 2016 v4.4 - erstellt von Sören Marquardt für den Hundesportverband Rhein-Main (HSVRM)</v>
      </c>
      <c r="B29" s="286"/>
      <c r="C29" s="286"/>
      <c r="D29" s="286"/>
      <c r="E29" s="286"/>
      <c r="F29" s="286"/>
      <c r="G29" s="286"/>
      <c r="H29" s="286"/>
      <c r="I29" s="286"/>
      <c r="J29" s="286"/>
    </row>
  </sheetData>
  <sheetProtection password="C900" sheet="1" objects="1" scenarios="1"/>
  <dataConsolidate/>
  <mergeCells count="36">
    <mergeCell ref="A1:J1"/>
    <mergeCell ref="A8:J8"/>
    <mergeCell ref="D9:G9"/>
    <mergeCell ref="D2:G2"/>
    <mergeCell ref="D3:G3"/>
    <mergeCell ref="D4:G4"/>
    <mergeCell ref="D5:G5"/>
    <mergeCell ref="D6:G6"/>
    <mergeCell ref="D7:G7"/>
    <mergeCell ref="A3:B5"/>
    <mergeCell ref="H6:J6"/>
    <mergeCell ref="H7:J7"/>
    <mergeCell ref="H2:J2"/>
    <mergeCell ref="H3:J3"/>
    <mergeCell ref="H4:J4"/>
    <mergeCell ref="A2:B2"/>
    <mergeCell ref="H5:J5"/>
    <mergeCell ref="A7:B7"/>
    <mergeCell ref="A6:B6"/>
    <mergeCell ref="B9:C9"/>
    <mergeCell ref="B10:C10"/>
    <mergeCell ref="B11:C11"/>
    <mergeCell ref="A29:J29"/>
    <mergeCell ref="H23:J23"/>
    <mergeCell ref="B18:C18"/>
    <mergeCell ref="B19:C19"/>
    <mergeCell ref="B20:C20"/>
    <mergeCell ref="A21:B21"/>
    <mergeCell ref="H21:J21"/>
    <mergeCell ref="A27:B28"/>
    <mergeCell ref="B14:C14"/>
    <mergeCell ref="B15:C15"/>
    <mergeCell ref="B16:C16"/>
    <mergeCell ref="B17:C17"/>
    <mergeCell ref="B13:C13"/>
    <mergeCell ref="B12:C12"/>
  </mergeCells>
  <phoneticPr fontId="0" type="noConversion"/>
  <conditionalFormatting sqref="B10:C20 D6:G6 I10:J20">
    <cfRule type="cellIs" dxfId="14" priority="4" stopIfTrue="1" operator="equal">
      <formula>0</formula>
    </cfRule>
  </conditionalFormatting>
  <conditionalFormatting sqref="A20">
    <cfRule type="cellIs" dxfId="13" priority="3" stopIfTrue="1" operator="equal">
      <formula>0</formula>
    </cfRule>
  </conditionalFormatting>
  <conditionalFormatting sqref="D10:E20">
    <cfRule type="cellIs" dxfId="12" priority="2" stopIfTrue="1" operator="equal">
      <formula>0</formula>
    </cfRule>
  </conditionalFormatting>
  <dataValidations count="1">
    <dataValidation allowBlank="1" showInputMessage="1" showErrorMessage="1" errorTitle="Startnummer nicht gefunden!" error="Die Eingabe ist entweder ungültig oder keine - für diese Klasse gültige - Startnummer." sqref="A3:B5"/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97" fitToHeight="0" orientation="portrait" r:id="rId1"/>
  <headerFooter alignWithMargins="0">
    <oddFooter>&amp;L&amp;8Vorlage: HSVRM / Sören Marquardt
&amp;D/&amp;T&amp;C&amp;8&amp;F
&amp;A&amp;R&amp;8Seite: 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G89"/>
  <sheetViews>
    <sheetView showGridLines="0" view="pageBreakPreview" zoomScale="50" zoomScaleNormal="100" zoomScaleSheetLayoutView="50" workbookViewId="0">
      <pane ySplit="5" topLeftCell="A69" activePane="bottomLeft" state="frozen"/>
      <selection activeCell="A14" sqref="A14"/>
      <selection pane="bottomLeft" activeCell="B73" sqref="B73"/>
    </sheetView>
  </sheetViews>
  <sheetFormatPr baseColWidth="10" defaultRowHeight="12.75" x14ac:dyDescent="0.2"/>
  <cols>
    <col min="1" max="7" width="30.7109375" style="155" customWidth="1"/>
    <col min="8" max="16384" width="11.42578125" style="155"/>
  </cols>
  <sheetData>
    <row r="1" spans="1:7" ht="20.25" x14ac:dyDescent="0.3">
      <c r="A1" s="344" t="str">
        <f>'Hinweise - bitte beachten!!!'!A1:A1&amp;" - "&amp;'Hinweise - bitte beachten!!!'!A2:A2</f>
        <v>HSVRM Obedience Auswertung - Version 2016 v4.4 - erstellt von Sören Marquardt für den Hundesportverband Rhein-Main (HSVRM)</v>
      </c>
      <c r="B1" s="345"/>
      <c r="C1" s="345"/>
      <c r="D1" s="345"/>
      <c r="E1" s="345"/>
      <c r="F1" s="345"/>
      <c r="G1" s="346"/>
    </row>
    <row r="2" spans="1:7" s="159" customFormat="1" ht="30" x14ac:dyDescent="0.4">
      <c r="A2" s="347" t="s">
        <v>199</v>
      </c>
      <c r="B2" s="348"/>
      <c r="C2" s="348"/>
      <c r="D2" s="348"/>
      <c r="E2" s="348"/>
      <c r="F2" s="348"/>
      <c r="G2" s="349"/>
    </row>
    <row r="3" spans="1:7" ht="20.100000000000001" customHeight="1" x14ac:dyDescent="0.2">
      <c r="A3" s="350" t="str">
        <f>Dateneingabe!C6</f>
        <v>Obedience-Prüfung</v>
      </c>
      <c r="B3" s="350"/>
      <c r="C3" s="350"/>
      <c r="D3" s="350"/>
      <c r="E3" s="350"/>
      <c r="F3" s="350"/>
      <c r="G3" s="181" t="s">
        <v>10</v>
      </c>
    </row>
    <row r="4" spans="1:7" ht="20.100000000000001" customHeight="1" x14ac:dyDescent="0.2">
      <c r="A4" s="351" t="str">
        <f>"Veranstalter: "&amp;Dateneingabe!C5</f>
        <v>Veranstalter: VSG Offenbach</v>
      </c>
      <c r="B4" s="351"/>
      <c r="C4" s="351"/>
      <c r="D4" s="351" t="str">
        <f>"LR: "&amp;Dateneingabe!I4</f>
        <v>LR: Mirjam Claasen</v>
      </c>
      <c r="E4" s="351"/>
      <c r="F4" s="351"/>
      <c r="G4" s="212">
        <f>Dateneingabe!C7</f>
        <v>42616</v>
      </c>
    </row>
    <row r="5" spans="1:7" ht="5.0999999999999996" customHeight="1" x14ac:dyDescent="0.2"/>
    <row r="6" spans="1:7" ht="32.1" customHeight="1" x14ac:dyDescent="0.2">
      <c r="A6" s="352" t="s">
        <v>211</v>
      </c>
      <c r="B6" s="156" t="str">
        <f>IF(ISERROR(VLOOKUP(B$8,Dateneingabe!$C$12:$H$29,3,FALSE)),"---",VLOOKUP(B$8,Dateneingabe!$C$12:$H$29,3,FALSE))</f>
        <v>Anna-Lena Scondo</v>
      </c>
      <c r="C6" s="156" t="str">
        <f>IF(ISERROR(VLOOKUP(C$8,Dateneingabe!$C$12:$H$29,3,FALSE)),"---",VLOOKUP(C$8,Dateneingabe!$C$12:$H$29,3,FALSE))</f>
        <v>---</v>
      </c>
      <c r="D6" s="156" t="str">
        <f>IF(ISERROR(VLOOKUP(D$8,Dateneingabe!$C$12:$H$29,3,FALSE)),"---",VLOOKUP(D$8,Dateneingabe!$C$12:$H$29,3,FALSE))</f>
        <v>---</v>
      </c>
      <c r="E6" s="156" t="str">
        <f>IF(ISERROR(VLOOKUP(E$8,Dateneingabe!$C$12:$H$29,3,FALSE)),"---",VLOOKUP(E$8,Dateneingabe!$C$12:$H$29,3,FALSE))</f>
        <v>---</v>
      </c>
      <c r="F6" s="156" t="str">
        <f>IF(ISERROR(VLOOKUP(F$8,Dateneingabe!$C$12:$H$29,3,FALSE)),"---",VLOOKUP(F$8,Dateneingabe!$C$12:$H$29,3,FALSE))</f>
        <v>---</v>
      </c>
      <c r="G6" s="156" t="str">
        <f>IF(ISERROR(VLOOKUP(G$8,Dateneingabe!$C$12:$H$29,3,FALSE)),"---",VLOOKUP(G$8,Dateneingabe!$C$12:$H$29,3,FALSE))</f>
        <v>---</v>
      </c>
    </row>
    <row r="7" spans="1:7" ht="32.1" customHeight="1" x14ac:dyDescent="0.2">
      <c r="A7" s="353"/>
      <c r="B7" s="157" t="str">
        <f>IF(ISERROR(VLOOKUP(B$8,Dateneingabe!$C$12:$H$29,3,FALSE)),"---",VLOOKUP(B$8,Dateneingabe!$C$12:$H$29,6,FALSE))</f>
        <v>Lou</v>
      </c>
      <c r="C7" s="157" t="str">
        <f>IF(ISERROR(VLOOKUP(C$8,Dateneingabe!$C$12:$H$29,3,FALSE)),"---",VLOOKUP(C$8,Dateneingabe!$C$12:$H$29,6,FALSE))</f>
        <v>---</v>
      </c>
      <c r="D7" s="157" t="str">
        <f>IF(ISERROR(VLOOKUP(D$8,Dateneingabe!$C$12:$H$29,3,FALSE)),"---",VLOOKUP(D$8,Dateneingabe!$C$12:$H$29,6,FALSE))</f>
        <v>---</v>
      </c>
      <c r="E7" s="157" t="str">
        <f>IF(ISERROR(VLOOKUP(E$8,Dateneingabe!$C$12:$H$29,3,FALSE)),"---",VLOOKUP(E$8,Dateneingabe!$C$12:$H$29,6,FALSE))</f>
        <v>---</v>
      </c>
      <c r="F7" s="157" t="str">
        <f>IF(ISERROR(VLOOKUP(F$8,Dateneingabe!$C$12:$H$29,3,FALSE)),"---",VLOOKUP(F$8,Dateneingabe!$C$12:$H$29,6,FALSE))</f>
        <v>---</v>
      </c>
      <c r="G7" s="157" t="str">
        <f>IF(ISERROR(VLOOKUP(G$8,Dateneingabe!$C$12:$H$29,3,FALSE)),"---",VLOOKUP(G$8,Dateneingabe!$C$12:$H$29,6,FALSE))</f>
        <v>---</v>
      </c>
    </row>
    <row r="8" spans="1:7" ht="15.75" x14ac:dyDescent="0.2">
      <c r="A8" s="157" t="s">
        <v>49</v>
      </c>
      <c r="B8" s="157" t="s">
        <v>50</v>
      </c>
      <c r="C8" s="157" t="s">
        <v>51</v>
      </c>
      <c r="D8" s="157" t="s">
        <v>52</v>
      </c>
      <c r="E8" s="157" t="s">
        <v>53</v>
      </c>
      <c r="F8" s="157" t="s">
        <v>54</v>
      </c>
      <c r="G8" s="157" t="s">
        <v>55</v>
      </c>
    </row>
    <row r="9" spans="1:7" ht="15.75" x14ac:dyDescent="0.2">
      <c r="A9" s="157" t="s">
        <v>197</v>
      </c>
      <c r="B9" s="157" t="str">
        <f>IF(ISERROR(VLOOKUP(B$8,Dateneingabe!$C$12:$E$29,2,FALSE)),"---",VLOOKUP(B$8,Dateneingabe!$C$12:$E$29,2,FALSE))</f>
        <v>1 /  / Beginner</v>
      </c>
      <c r="C9" s="157" t="str">
        <f>IF(ISERROR(VLOOKUP(C$8,Dateneingabe!$C$12:$E$29,2,FALSE)),"---",VLOOKUP(C$8,Dateneingabe!$C$12:$E$29,2,FALSE))</f>
        <v>---</v>
      </c>
      <c r="D9" s="157" t="str">
        <f>IF(ISERROR(VLOOKUP(D$8,Dateneingabe!$C$12:$E$29,2,FALSE)),"---",VLOOKUP(D$8,Dateneingabe!$C$12:$E$29,2,FALSE))</f>
        <v>---</v>
      </c>
      <c r="E9" s="157" t="str">
        <f>IF(ISERROR(VLOOKUP(E$8,Dateneingabe!$C$12:$E$29,2,FALSE)),"---",VLOOKUP(E$8,Dateneingabe!$C$12:$E$29,2,FALSE))</f>
        <v>---</v>
      </c>
      <c r="F9" s="157" t="str">
        <f>IF(ISERROR(VLOOKUP(F$8,Dateneingabe!$C$12:$E$29,2,FALSE)),"---",VLOOKUP(F$8,Dateneingabe!$C$12:$E$29,2,FALSE))</f>
        <v>---</v>
      </c>
      <c r="G9" s="157" t="str">
        <f>IF(ISERROR(VLOOKUP(G$8,Dateneingabe!$C$12:$E$29,2,FALSE)),"---",VLOOKUP(G$8,Dateneingabe!$C$12:$E$29,2,FALSE))</f>
        <v>---</v>
      </c>
    </row>
    <row r="10" spans="1:7" ht="200.1" customHeight="1" x14ac:dyDescent="0.2">
      <c r="A10" s="158" t="str">
        <f>'Übersicht Übungen'!$A$6&amp;". Übung: 
"&amp;'Übersicht Übungen'!$E$6</f>
        <v>1. Übung: 
Verhalten gegenüber anderen Hunden</v>
      </c>
      <c r="B10" s="209"/>
      <c r="C10" s="209"/>
      <c r="D10" s="209"/>
      <c r="E10" s="209"/>
      <c r="F10" s="209"/>
      <c r="G10" s="209"/>
    </row>
    <row r="11" spans="1:7" ht="200.1" customHeight="1" x14ac:dyDescent="0.2">
      <c r="A11" s="158" t="str">
        <f>'Übersicht Übungen'!$A$7&amp;". Übung: 
"&amp;'Übersicht Übungen'!$E$7</f>
        <v>2. Übung: 
Stehen und Betasten</v>
      </c>
      <c r="B11" s="209"/>
      <c r="C11" s="209"/>
      <c r="D11" s="209"/>
      <c r="E11" s="209"/>
      <c r="F11" s="209"/>
      <c r="G11" s="209"/>
    </row>
    <row r="12" spans="1:7" ht="200.1" customHeight="1" x14ac:dyDescent="0.2">
      <c r="A12" s="158" t="str">
        <f>'Übersicht Übungen'!$A$8&amp;". Übung: 
"&amp;'Übersicht Übungen'!$E$8</f>
        <v>3. Übung: 
2 Minuten Liegen mit Sichtkontakt</v>
      </c>
      <c r="B12" s="209"/>
      <c r="C12" s="209"/>
      <c r="D12" s="209"/>
      <c r="E12" s="209"/>
      <c r="F12" s="209"/>
      <c r="G12" s="209"/>
    </row>
    <row r="13" spans="1:7" ht="32.1" customHeight="1" x14ac:dyDescent="0.2">
      <c r="A13" s="352" t="s">
        <v>211</v>
      </c>
      <c r="B13" s="156" t="str">
        <f>IF(ISERROR(VLOOKUP(B$15,Dateneingabe!$C$12:$H$29,3,FALSE)),"---",VLOOKUP(B$15,Dateneingabe!$C$12:$H$29,3,FALSE))</f>
        <v>---</v>
      </c>
      <c r="C13" s="156" t="str">
        <f>IF(ISERROR(VLOOKUP(C$15,Dateneingabe!$C$12:$H$29,3,FALSE)),"---",VLOOKUP(C$15,Dateneingabe!$C$12:$H$29,3,FALSE))</f>
        <v>---</v>
      </c>
      <c r="D13" s="156" t="str">
        <f>IF(ISERROR(VLOOKUP(D$15,Dateneingabe!$C$12:$H$29,3,FALSE)),"---",VLOOKUP(D$15,Dateneingabe!$C$12:$H$29,3,FALSE))</f>
        <v>---</v>
      </c>
      <c r="E13" s="156" t="str">
        <f>IF(ISERROR(VLOOKUP(E$15,Dateneingabe!$C$12:$H$29,3,FALSE)),"---",VLOOKUP(E$15,Dateneingabe!$C$12:$H$29,3,FALSE))</f>
        <v>---</v>
      </c>
      <c r="F13" s="156" t="str">
        <f>IF(ISERROR(VLOOKUP(F$15,Dateneingabe!$C$12:$H$29,3,FALSE)),"---",VLOOKUP(F$15,Dateneingabe!$C$12:$H$29,3,FALSE))</f>
        <v>---</v>
      </c>
      <c r="G13" s="156" t="str">
        <f>IF(ISERROR(VLOOKUP(G$15,Dateneingabe!$C$12:$H$29,3,FALSE)),"---",VLOOKUP(G$15,Dateneingabe!$C$12:$H$29,3,FALSE))</f>
        <v>---</v>
      </c>
    </row>
    <row r="14" spans="1:7" ht="32.1" customHeight="1" x14ac:dyDescent="0.2">
      <c r="A14" s="353"/>
      <c r="B14" s="157" t="str">
        <f>IF(ISERROR(VLOOKUP(B$15,Dateneingabe!$C$12:$H$29,3,FALSE)),"---",VLOOKUP(B$15,Dateneingabe!$C$12:$H$29,6,FALSE))</f>
        <v>---</v>
      </c>
      <c r="C14" s="157" t="str">
        <f>IF(ISERROR(VLOOKUP(C$15,Dateneingabe!$C$12:$H$29,3,FALSE)),"---",VLOOKUP(C$15,Dateneingabe!$C$12:$H$29,6,FALSE))</f>
        <v>---</v>
      </c>
      <c r="D14" s="157" t="str">
        <f>IF(ISERROR(VLOOKUP(D$15,Dateneingabe!$C$12:$H$29,3,FALSE)),"---",VLOOKUP(D$15,Dateneingabe!$C$12:$H$29,6,FALSE))</f>
        <v>---</v>
      </c>
      <c r="E14" s="157" t="str">
        <f>IF(ISERROR(VLOOKUP(E$15,Dateneingabe!$C$12:$H$29,3,FALSE)),"---",VLOOKUP(E$15,Dateneingabe!$C$12:$H$29,6,FALSE))</f>
        <v>---</v>
      </c>
      <c r="F14" s="157" t="str">
        <f>IF(ISERROR(VLOOKUP(F$15,Dateneingabe!$C$12:$H$29,3,FALSE)),"---",VLOOKUP(F$15,Dateneingabe!$C$12:$H$29,6,FALSE))</f>
        <v>---</v>
      </c>
      <c r="G14" s="157" t="str">
        <f>IF(ISERROR(VLOOKUP(G$15,Dateneingabe!$C$12:$H$29,3,FALSE)),"---",VLOOKUP(G$15,Dateneingabe!$C$12:$H$29,6,FALSE))</f>
        <v>---</v>
      </c>
    </row>
    <row r="15" spans="1:7" ht="15.75" x14ac:dyDescent="0.2">
      <c r="A15" s="157" t="s">
        <v>49</v>
      </c>
      <c r="B15" s="157" t="s">
        <v>56</v>
      </c>
      <c r="C15" s="157" t="s">
        <v>57</v>
      </c>
      <c r="D15" s="157" t="s">
        <v>58</v>
      </c>
      <c r="E15" s="157" t="s">
        <v>59</v>
      </c>
      <c r="F15" s="157" t="s">
        <v>60</v>
      </c>
      <c r="G15" s="157" t="s">
        <v>61</v>
      </c>
    </row>
    <row r="16" spans="1:7" ht="15.75" x14ac:dyDescent="0.2">
      <c r="A16" s="157" t="s">
        <v>197</v>
      </c>
      <c r="B16" s="157" t="str">
        <f>IF(ISERROR(VLOOKUP(B$15,Dateneingabe!$C$12:$E$29,2,FALSE)),"---",VLOOKUP(B$15,Dateneingabe!$C$12:$E$29,2,FALSE))</f>
        <v>---</v>
      </c>
      <c r="C16" s="157" t="str">
        <f>IF(ISERROR(VLOOKUP(C$15,Dateneingabe!$C$12:$E$29,2,FALSE)),"---",VLOOKUP(C$15,Dateneingabe!$C$12:$E$29,2,FALSE))</f>
        <v>---</v>
      </c>
      <c r="D16" s="157" t="str">
        <f>IF(ISERROR(VLOOKUP(D$15,Dateneingabe!$C$12:$E$29,2,FALSE)),"---",VLOOKUP(D$15,Dateneingabe!$C$12:$E$29,2,FALSE))</f>
        <v>---</v>
      </c>
      <c r="E16" s="157" t="str">
        <f>IF(ISERROR(VLOOKUP(E$15,Dateneingabe!$C$12:$E$29,2,FALSE)),"---",VLOOKUP(E$15,Dateneingabe!$C$12:$E$29,2,FALSE))</f>
        <v>---</v>
      </c>
      <c r="F16" s="157" t="str">
        <f>IF(ISERROR(VLOOKUP(F$15,Dateneingabe!$C$12:$E$29,2,FALSE)),"---",VLOOKUP(F$15,Dateneingabe!$C$12:$E$29,2,FALSE))</f>
        <v>---</v>
      </c>
      <c r="G16" s="157" t="str">
        <f>IF(ISERROR(VLOOKUP(G$15,Dateneingabe!$C$12:$E$29,2,FALSE)),"---",VLOOKUP(G$15,Dateneingabe!$C$12:$E$29,2,FALSE))</f>
        <v>---</v>
      </c>
    </row>
    <row r="17" spans="1:7" ht="200.1" customHeight="1" x14ac:dyDescent="0.2">
      <c r="A17" s="158" t="str">
        <f>'Übersicht Übungen'!$A$6&amp;". Übung: 
"&amp;'Übersicht Übungen'!$E$6</f>
        <v>1. Übung: 
Verhalten gegenüber anderen Hunden</v>
      </c>
      <c r="B17" s="209"/>
      <c r="C17" s="209"/>
      <c r="D17" s="209"/>
      <c r="E17" s="209"/>
      <c r="F17" s="209"/>
      <c r="G17" s="209"/>
    </row>
    <row r="18" spans="1:7" ht="200.1" customHeight="1" x14ac:dyDescent="0.2">
      <c r="A18" s="158" t="str">
        <f>'Übersicht Übungen'!$A$7&amp;". Übung: 
"&amp;'Übersicht Übungen'!$E$7</f>
        <v>2. Übung: 
Stehen und Betasten</v>
      </c>
      <c r="B18" s="209"/>
      <c r="C18" s="209"/>
      <c r="D18" s="209"/>
      <c r="E18" s="209"/>
      <c r="F18" s="209"/>
      <c r="G18" s="209"/>
    </row>
    <row r="19" spans="1:7" ht="200.1" customHeight="1" x14ac:dyDescent="0.2">
      <c r="A19" s="158" t="str">
        <f>'Übersicht Übungen'!$A$8&amp;". Übung: 
"&amp;'Übersicht Übungen'!$E$8</f>
        <v>3. Übung: 
2 Minuten Liegen mit Sichtkontakt</v>
      </c>
      <c r="B19" s="209"/>
      <c r="C19" s="209"/>
      <c r="D19" s="209"/>
      <c r="E19" s="209"/>
      <c r="F19" s="209"/>
      <c r="G19" s="209"/>
    </row>
    <row r="20" spans="1:7" ht="32.1" customHeight="1" x14ac:dyDescent="0.2">
      <c r="A20" s="352" t="s">
        <v>211</v>
      </c>
      <c r="B20" s="156" t="str">
        <f>IF(ISERROR(VLOOKUP(B$22,Dateneingabe!$C$12:$H$29,3,FALSE)),"---",VLOOKUP(B$22,Dateneingabe!$C$12:$H$29,3,FALSE))</f>
        <v>---</v>
      </c>
      <c r="C20" s="156" t="str">
        <f>IF(ISERROR(VLOOKUP(C$22,Dateneingabe!$C$12:$H$29,3,FALSE)),"---",VLOOKUP(C$22,Dateneingabe!$C$12:$H$29,3,FALSE))</f>
        <v>---</v>
      </c>
      <c r="D20" s="156" t="str">
        <f>IF(ISERROR(VLOOKUP(D$22,Dateneingabe!$C$12:$H$29,3,FALSE)),"---",VLOOKUP(D$22,Dateneingabe!$C$12:$H$29,3,FALSE))</f>
        <v>---</v>
      </c>
      <c r="E20" s="156" t="str">
        <f>IF(ISERROR(VLOOKUP(E$22,Dateneingabe!$C$12:$H$29,3,FALSE)),"---",VLOOKUP(E$22,Dateneingabe!$C$12:$H$29,3,FALSE))</f>
        <v>---</v>
      </c>
      <c r="F20" s="156" t="str">
        <f>IF(ISERROR(VLOOKUP(F$22,Dateneingabe!$C$12:$H$29,3,FALSE)),"---",VLOOKUP(F$22,Dateneingabe!$C$12:$H$29,3,FALSE))</f>
        <v>---</v>
      </c>
      <c r="G20" s="156" t="str">
        <f>IF(ISERROR(VLOOKUP(G$22,Dateneingabe!$C$12:$H$29,3,FALSE)),"---",VLOOKUP(G$22,Dateneingabe!$C$12:$H$29,3,FALSE))</f>
        <v>---</v>
      </c>
    </row>
    <row r="21" spans="1:7" ht="32.1" customHeight="1" x14ac:dyDescent="0.2">
      <c r="A21" s="353"/>
      <c r="B21" s="157" t="str">
        <f>IF(ISERROR(VLOOKUP(B$22,Dateneingabe!$C$12:$H$29,3,FALSE)),"---",VLOOKUP(B$22,Dateneingabe!$C$12:$H$29,6,FALSE))</f>
        <v>---</v>
      </c>
      <c r="C21" s="157" t="str">
        <f>IF(ISERROR(VLOOKUP(C$22,Dateneingabe!$C$12:$H$29,3,FALSE)),"---",VLOOKUP(C$22,Dateneingabe!$C$12:$H$29,6,FALSE))</f>
        <v>---</v>
      </c>
      <c r="D21" s="157" t="str">
        <f>IF(ISERROR(VLOOKUP(D$22,Dateneingabe!$C$12:$H$29,3,FALSE)),"---",VLOOKUP(D$22,Dateneingabe!$C$12:$H$29,6,FALSE))</f>
        <v>---</v>
      </c>
      <c r="E21" s="157" t="str">
        <f>IF(ISERROR(VLOOKUP(E$22,Dateneingabe!$C$12:$H$29,3,FALSE)),"---",VLOOKUP(E$22,Dateneingabe!$C$12:$H$29,6,FALSE))</f>
        <v>---</v>
      </c>
      <c r="F21" s="157" t="str">
        <f>IF(ISERROR(VLOOKUP(F$22,Dateneingabe!$C$12:$H$29,3,FALSE)),"---",VLOOKUP(F$22,Dateneingabe!$C$12:$H$29,6,FALSE))</f>
        <v>---</v>
      </c>
      <c r="G21" s="157" t="str">
        <f>IF(ISERROR(VLOOKUP(G$22,Dateneingabe!$C$12:$H$29,3,FALSE)),"---",VLOOKUP(G$22,Dateneingabe!$C$12:$H$29,6,FALSE))</f>
        <v>---</v>
      </c>
    </row>
    <row r="22" spans="1:7" ht="15.75" x14ac:dyDescent="0.2">
      <c r="A22" s="157" t="s">
        <v>49</v>
      </c>
      <c r="B22" s="157" t="s">
        <v>62</v>
      </c>
      <c r="C22" s="157" t="s">
        <v>63</v>
      </c>
      <c r="D22" s="157" t="s">
        <v>64</v>
      </c>
      <c r="E22" s="157" t="s">
        <v>65</v>
      </c>
      <c r="F22" s="157" t="s">
        <v>66</v>
      </c>
      <c r="G22" s="157" t="s">
        <v>67</v>
      </c>
    </row>
    <row r="23" spans="1:7" ht="15.75" x14ac:dyDescent="0.2">
      <c r="A23" s="157" t="s">
        <v>197</v>
      </c>
      <c r="B23" s="157" t="str">
        <f>IF(ISERROR(VLOOKUP(B$22,Dateneingabe!$C$12:$E$29,2,FALSE)),"---",VLOOKUP(B$22,Dateneingabe!$C$12:$E$29,2,FALSE))</f>
        <v>---</v>
      </c>
      <c r="C23" s="157" t="str">
        <f>IF(ISERROR(VLOOKUP(C$22,Dateneingabe!$C$12:$E$29,2,FALSE)),"---",VLOOKUP(C$22,Dateneingabe!$C$12:$E$29,2,FALSE))</f>
        <v>---</v>
      </c>
      <c r="D23" s="157" t="str">
        <f>IF(ISERROR(VLOOKUP(D$22,Dateneingabe!$C$12:$E$29,2,FALSE)),"---",VLOOKUP(D$22,Dateneingabe!$C$12:$E$29,2,FALSE))</f>
        <v>---</v>
      </c>
      <c r="E23" s="157" t="str">
        <f>IF(ISERROR(VLOOKUP(E$22,Dateneingabe!$C$12:$E$29,2,FALSE)),"---",VLOOKUP(E$22,Dateneingabe!$C$12:$E$29,2,FALSE))</f>
        <v>---</v>
      </c>
      <c r="F23" s="157" t="str">
        <f>IF(ISERROR(VLOOKUP(F$22,Dateneingabe!$C$12:$E$29,2,FALSE)),"---",VLOOKUP(F$22,Dateneingabe!$C$12:$E$29,2,FALSE))</f>
        <v>---</v>
      </c>
      <c r="G23" s="157" t="str">
        <f>IF(ISERROR(VLOOKUP(G$22,Dateneingabe!$C$12:$E$29,2,FALSE)),"---",VLOOKUP(G$22,Dateneingabe!$C$12:$E$29,2,FALSE))</f>
        <v>---</v>
      </c>
    </row>
    <row r="24" spans="1:7" ht="200.1" customHeight="1" x14ac:dyDescent="0.2">
      <c r="A24" s="158" t="str">
        <f>'Übersicht Übungen'!$A$6&amp;". Übung: 
"&amp;'Übersicht Übungen'!$E$6</f>
        <v>1. Übung: 
Verhalten gegenüber anderen Hunden</v>
      </c>
      <c r="B24" s="209"/>
      <c r="C24" s="209"/>
      <c r="D24" s="209"/>
      <c r="E24" s="209"/>
      <c r="F24" s="209"/>
      <c r="G24" s="209"/>
    </row>
    <row r="25" spans="1:7" ht="200.1" customHeight="1" x14ac:dyDescent="0.2">
      <c r="A25" s="158" t="str">
        <f>'Übersicht Übungen'!$A$7&amp;". Übung: 
"&amp;'Übersicht Übungen'!$E$7</f>
        <v>2. Übung: 
Stehen und Betasten</v>
      </c>
      <c r="B25" s="209"/>
      <c r="C25" s="209"/>
      <c r="D25" s="209"/>
      <c r="E25" s="209"/>
      <c r="F25" s="209"/>
      <c r="G25" s="209"/>
    </row>
    <row r="26" spans="1:7" ht="200.1" customHeight="1" x14ac:dyDescent="0.2">
      <c r="A26" s="158" t="str">
        <f>'Übersicht Übungen'!$A$8&amp;". Übung: 
"&amp;'Übersicht Übungen'!$E$8</f>
        <v>3. Übung: 
2 Minuten Liegen mit Sichtkontakt</v>
      </c>
      <c r="B26" s="209"/>
      <c r="C26" s="209"/>
      <c r="D26" s="209"/>
      <c r="E26" s="209"/>
      <c r="F26" s="209"/>
      <c r="G26" s="209"/>
    </row>
    <row r="27" spans="1:7" ht="32.1" customHeight="1" x14ac:dyDescent="0.2">
      <c r="A27" s="352" t="s">
        <v>212</v>
      </c>
      <c r="B27" s="156" t="str">
        <f>IF(ISERROR(VLOOKUP(B$29,Dateneingabe!$C$32:$H$49,3,FALSE)),"---",VLOOKUP(B$29,Dateneingabe!$C$32:$H$49,3,FALSE))</f>
        <v>Jennifer Wagner</v>
      </c>
      <c r="C27" s="156" t="str">
        <f>IF(ISERROR(VLOOKUP(C$29,Dateneingabe!$C$32:$H$49,3,FALSE)),"---",VLOOKUP(C$29,Dateneingabe!$C$32:$H$49,3,FALSE))</f>
        <v>Hanna Pfeiffer</v>
      </c>
      <c r="D27" s="156" t="str">
        <f>IF(ISERROR(VLOOKUP(D$29,Dateneingabe!$C$32:$H$49,3,FALSE)),"---",VLOOKUP(D$29,Dateneingabe!$C$32:$H$49,3,FALSE))</f>
        <v>Sandra Gottscheck</v>
      </c>
      <c r="E27" s="156" t="str">
        <f>IF(ISERROR(VLOOKUP(E$29,Dateneingabe!$C$32:$H$49,3,FALSE)),"---",VLOOKUP(E$29,Dateneingabe!$C$32:$H$49,3,FALSE))</f>
        <v>Annette Jung</v>
      </c>
      <c r="F27" s="156" t="str">
        <f>IF(ISERROR(VLOOKUP(F$29,Dateneingabe!$C$32:$H$49,3,FALSE)),"---",VLOOKUP(F$29,Dateneingabe!$C$32:$H$49,3,FALSE))</f>
        <v>Andrea Bacher</v>
      </c>
      <c r="G27" s="156" t="str">
        <f>IF(ISERROR(VLOOKUP(G$29,Dateneingabe!$C$32:$H$49,3,FALSE)),"---",VLOOKUP(G$29,Dateneingabe!$C$32:$H$49,3,FALSE))</f>
        <v>---</v>
      </c>
    </row>
    <row r="28" spans="1:7" ht="32.1" customHeight="1" x14ac:dyDescent="0.2">
      <c r="A28" s="353"/>
      <c r="B28" s="157" t="str">
        <f>IF(ISERROR(VLOOKUP(B$29,Dateneingabe!$C$32:$H$49,3,FALSE)),"---",VLOOKUP(B$29,Dateneingabe!$C$32:$H$49,6,FALSE))</f>
        <v>Futurbe Flying High</v>
      </c>
      <c r="C28" s="157" t="str">
        <f>IF(ISERROR(VLOOKUP(C$29,Dateneingabe!$C$32:$H$49,3,FALSE)),"---",VLOOKUP(C$29,Dateneingabe!$C$32:$H$49,6,FALSE))</f>
        <v>Nele</v>
      </c>
      <c r="D28" s="157" t="str">
        <f>IF(ISERROR(VLOOKUP(D$29,Dateneingabe!$C$32:$H$49,3,FALSE)),"---",VLOOKUP(D$29,Dateneingabe!$C$32:$H$49,6,FALSE))</f>
        <v>Unique Edition from Carolyns Home</v>
      </c>
      <c r="E28" s="157" t="str">
        <f>IF(ISERROR(VLOOKUP(E$29,Dateneingabe!$C$32:$H$49,3,FALSE)),"---",VLOOKUP(E$29,Dateneingabe!$C$32:$H$49,6,FALSE))</f>
        <v>Sammy</v>
      </c>
      <c r="F28" s="157" t="str">
        <f>IF(ISERROR(VLOOKUP(F$29,Dateneingabe!$C$32:$H$49,3,FALSE)),"---",VLOOKUP(F$29,Dateneingabe!$C$32:$H$49,6,FALSE))</f>
        <v>Magic Mylo BC aus der alten Noris</v>
      </c>
      <c r="G28" s="157" t="str">
        <f>IF(ISERROR(VLOOKUP(G$29,Dateneingabe!$C$32:$H$49,3,FALSE)),"---",VLOOKUP(G$29,Dateneingabe!$C$32:$H$49,6,FALSE))</f>
        <v>---</v>
      </c>
    </row>
    <row r="29" spans="1:7" ht="15.75" x14ac:dyDescent="0.2">
      <c r="A29" s="157" t="s">
        <v>49</v>
      </c>
      <c r="B29" s="157" t="s">
        <v>105</v>
      </c>
      <c r="C29" s="157" t="s">
        <v>106</v>
      </c>
      <c r="D29" s="157" t="s">
        <v>107</v>
      </c>
      <c r="E29" s="157" t="s">
        <v>108</v>
      </c>
      <c r="F29" s="157" t="s">
        <v>109</v>
      </c>
      <c r="G29" s="157" t="s">
        <v>110</v>
      </c>
    </row>
    <row r="30" spans="1:7" ht="15.75" x14ac:dyDescent="0.2">
      <c r="A30" s="157" t="s">
        <v>197</v>
      </c>
      <c r="B30" s="157" t="str">
        <f>IF(ISERROR(VLOOKUP(B$29,Dateneingabe!$C$32:$E$49,2,FALSE)),"---",VLOOKUP(B$29,Dateneingabe!$C$32:$E$49,2,FALSE))</f>
        <v>2 /  / Klasse 1</v>
      </c>
      <c r="C30" s="157" t="str">
        <f>IF(ISERROR(VLOOKUP(C$29,Dateneingabe!$C$32:$E$49,2,FALSE)),"---",VLOOKUP(C$29,Dateneingabe!$C$32:$E$49,2,FALSE))</f>
        <v>3 /  / Klasse 1</v>
      </c>
      <c r="D30" s="157" t="str">
        <f>IF(ISERROR(VLOOKUP(D$29,Dateneingabe!$C$32:$E$49,2,FALSE)),"---",VLOOKUP(D$29,Dateneingabe!$C$32:$E$49,2,FALSE))</f>
        <v>4 /  / Klasse 1</v>
      </c>
      <c r="E30" s="157" t="str">
        <f>IF(ISERROR(VLOOKUP(E$29,Dateneingabe!$C$32:$E$49,2,FALSE)),"---",VLOOKUP(E$29,Dateneingabe!$C$32:$E$49,2,FALSE))</f>
        <v>5 /  / Klasse 1</v>
      </c>
      <c r="F30" s="157" t="str">
        <f>IF(ISERROR(VLOOKUP(F$29,Dateneingabe!$C$32:$E$49,2,FALSE)),"---",VLOOKUP(F$29,Dateneingabe!$C$32:$E$49,2,FALSE))</f>
        <v>6 /  / Klasse 1</v>
      </c>
      <c r="G30" s="157" t="str">
        <f>IF(ISERROR(VLOOKUP(G$29,Dateneingabe!$C$32:$E$49,2,FALSE)),"---",VLOOKUP(G$29,Dateneingabe!$C$32:$E$49,2,FALSE))</f>
        <v>---</v>
      </c>
    </row>
    <row r="31" spans="1:7" ht="200.1" customHeight="1" x14ac:dyDescent="0.2">
      <c r="A31" s="158" t="str">
        <f>'Übersicht Übungen'!$A$20&amp;". Übung: 
"&amp;'Übersicht Übungen'!$E$20</f>
        <v>1. Übung: 
1 Minute Sitzen in einer Gruppe, Hundeführer in Sicht</v>
      </c>
      <c r="B31" s="209"/>
      <c r="C31" s="209"/>
      <c r="D31" s="209"/>
      <c r="E31" s="209"/>
      <c r="F31" s="209"/>
      <c r="G31" s="209"/>
    </row>
    <row r="32" spans="1:7" ht="200.1" customHeight="1" x14ac:dyDescent="0.2">
      <c r="A32" s="158"/>
      <c r="B32" s="209"/>
      <c r="C32" s="209"/>
      <c r="D32" s="209"/>
      <c r="E32" s="209"/>
      <c r="F32" s="209"/>
      <c r="G32" s="209"/>
    </row>
    <row r="33" spans="1:7" ht="200.1" customHeight="1" x14ac:dyDescent="0.2">
      <c r="A33" s="158"/>
      <c r="B33" s="209"/>
      <c r="C33" s="209"/>
      <c r="D33" s="209"/>
      <c r="E33" s="209"/>
      <c r="F33" s="209"/>
      <c r="G33" s="209"/>
    </row>
    <row r="34" spans="1:7" ht="32.1" customHeight="1" x14ac:dyDescent="0.2">
      <c r="A34" s="352" t="s">
        <v>212</v>
      </c>
      <c r="B34" s="156" t="str">
        <f>IF(ISERROR(VLOOKUP(B$36,Dateneingabe!$C$32:$H$49,3,FALSE)),"---",VLOOKUP(B$36,Dateneingabe!$C$32:$H$49,3,FALSE))</f>
        <v>---</v>
      </c>
      <c r="C34" s="156" t="str">
        <f>IF(ISERROR(VLOOKUP(C$36,Dateneingabe!$C$32:$H$49,3,FALSE)),"---",VLOOKUP(C$36,Dateneingabe!$C$32:$H$49,3,FALSE))</f>
        <v>---</v>
      </c>
      <c r="D34" s="156" t="str">
        <f>IF(ISERROR(VLOOKUP(D$36,Dateneingabe!$C$32:$H$49,3,FALSE)),"---",VLOOKUP(D$36,Dateneingabe!$C$32:$H$49,3,FALSE))</f>
        <v>---</v>
      </c>
      <c r="E34" s="156" t="str">
        <f>IF(ISERROR(VLOOKUP(E$36,Dateneingabe!$C$32:$H$49,3,FALSE)),"---",VLOOKUP(E$36,Dateneingabe!$C$32:$H$49,3,FALSE))</f>
        <v>---</v>
      </c>
      <c r="F34" s="156" t="str">
        <f>IF(ISERROR(VLOOKUP(F$36,Dateneingabe!$C$32:$H$49,3,FALSE)),"---",VLOOKUP(F$36,Dateneingabe!$C$32:$H$49,3,FALSE))</f>
        <v>---</v>
      </c>
      <c r="G34" s="156" t="str">
        <f>IF(ISERROR(VLOOKUP(G$36,Dateneingabe!$C$32:$H$49,3,FALSE)),"---",VLOOKUP(G$36,Dateneingabe!$C$32:$H$49,3,FALSE))</f>
        <v>---</v>
      </c>
    </row>
    <row r="35" spans="1:7" ht="32.1" customHeight="1" x14ac:dyDescent="0.2">
      <c r="A35" s="353"/>
      <c r="B35" s="157" t="str">
        <f>IF(ISERROR(VLOOKUP(B$36,Dateneingabe!$C$32:$H$49,3,FALSE)),"---",VLOOKUP(B$36,Dateneingabe!$C$32:$H$49,6,FALSE))</f>
        <v>---</v>
      </c>
      <c r="C35" s="157" t="str">
        <f>IF(ISERROR(VLOOKUP(C$36,Dateneingabe!$C$32:$H$49,3,FALSE)),"---",VLOOKUP(C$36,Dateneingabe!$C$32:$H$49,6,FALSE))</f>
        <v>---</v>
      </c>
      <c r="D35" s="157" t="str">
        <f>IF(ISERROR(VLOOKUP(D$36,Dateneingabe!$C$32:$H$49,3,FALSE)),"---",VLOOKUP(D$36,Dateneingabe!$C$32:$H$49,6,FALSE))</f>
        <v>---</v>
      </c>
      <c r="E35" s="157" t="str">
        <f>IF(ISERROR(VLOOKUP(E$36,Dateneingabe!$C$32:$H$49,3,FALSE)),"---",VLOOKUP(E$36,Dateneingabe!$C$32:$H$49,6,FALSE))</f>
        <v>---</v>
      </c>
      <c r="F35" s="157" t="str">
        <f>IF(ISERROR(VLOOKUP(F$36,Dateneingabe!$C$32:$H$49,3,FALSE)),"---",VLOOKUP(F$36,Dateneingabe!$C$32:$H$49,6,FALSE))</f>
        <v>---</v>
      </c>
      <c r="G35" s="157" t="str">
        <f>IF(ISERROR(VLOOKUP(G$36,Dateneingabe!$C$32:$H$49,3,FALSE)),"---",VLOOKUP(G$36,Dateneingabe!$C$32:$H$49,6,FALSE))</f>
        <v>---</v>
      </c>
    </row>
    <row r="36" spans="1:7" ht="15.75" x14ac:dyDescent="0.2">
      <c r="A36" s="157" t="s">
        <v>49</v>
      </c>
      <c r="B36" s="157" t="s">
        <v>111</v>
      </c>
      <c r="C36" s="157" t="s">
        <v>112</v>
      </c>
      <c r="D36" s="157" t="s">
        <v>113</v>
      </c>
      <c r="E36" s="157" t="s">
        <v>114</v>
      </c>
      <c r="F36" s="157" t="s">
        <v>115</v>
      </c>
      <c r="G36" s="157" t="s">
        <v>116</v>
      </c>
    </row>
    <row r="37" spans="1:7" ht="15.75" x14ac:dyDescent="0.2">
      <c r="A37" s="157" t="s">
        <v>197</v>
      </c>
      <c r="B37" s="157" t="str">
        <f>IF(ISERROR(VLOOKUP(B$36,Dateneingabe!$C$32:$E$49,2,FALSE)),"---",VLOOKUP(B$36,Dateneingabe!$C$32:$E$49,2,FALSE))</f>
        <v>---</v>
      </c>
      <c r="C37" s="157" t="str">
        <f>IF(ISERROR(VLOOKUP(C$36,Dateneingabe!$C$32:$E$49,2,FALSE)),"---",VLOOKUP(C$36,Dateneingabe!$C$32:$E$49,2,FALSE))</f>
        <v>---</v>
      </c>
      <c r="D37" s="157" t="str">
        <f>IF(ISERROR(VLOOKUP(D$36,Dateneingabe!$C$32:$E$49,2,FALSE)),"---",VLOOKUP(D$36,Dateneingabe!$C$32:$E$49,2,FALSE))</f>
        <v>---</v>
      </c>
      <c r="E37" s="157" t="str">
        <f>IF(ISERROR(VLOOKUP(E$36,Dateneingabe!$C$32:$E$49,2,FALSE)),"---",VLOOKUP(E$36,Dateneingabe!$C$32:$E$49,2,FALSE))</f>
        <v>---</v>
      </c>
      <c r="F37" s="157" t="str">
        <f>IF(ISERROR(VLOOKUP(F$36,Dateneingabe!$C$32:$E$49,2,FALSE)),"---",VLOOKUP(F$36,Dateneingabe!$C$32:$E$49,2,FALSE))</f>
        <v>---</v>
      </c>
      <c r="G37" s="157" t="str">
        <f>IF(ISERROR(VLOOKUP(G$36,Dateneingabe!$C$32:$E$49,2,FALSE)),"---",VLOOKUP(G$36,Dateneingabe!$C$32:$E$49,2,FALSE))</f>
        <v>---</v>
      </c>
    </row>
    <row r="38" spans="1:7" ht="200.1" customHeight="1" x14ac:dyDescent="0.2">
      <c r="A38" s="158" t="str">
        <f>'Übersicht Übungen'!$A$20&amp;". Übung: 
"&amp;'Übersicht Übungen'!$E$20</f>
        <v>1. Übung: 
1 Minute Sitzen in einer Gruppe, Hundeführer in Sicht</v>
      </c>
      <c r="B38" s="209"/>
      <c r="C38" s="209"/>
      <c r="D38" s="209"/>
      <c r="E38" s="209"/>
      <c r="F38" s="209"/>
      <c r="G38" s="209"/>
    </row>
    <row r="39" spans="1:7" ht="200.1" customHeight="1" x14ac:dyDescent="0.2">
      <c r="A39" s="158"/>
      <c r="B39" s="209"/>
      <c r="C39" s="209"/>
      <c r="D39" s="209"/>
      <c r="E39" s="209"/>
      <c r="F39" s="209"/>
      <c r="G39" s="209"/>
    </row>
    <row r="40" spans="1:7" ht="200.1" customHeight="1" x14ac:dyDescent="0.2">
      <c r="A40" s="158"/>
      <c r="B40" s="209"/>
      <c r="C40" s="209"/>
      <c r="D40" s="209"/>
      <c r="E40" s="209"/>
      <c r="F40" s="209"/>
      <c r="G40" s="209"/>
    </row>
    <row r="41" spans="1:7" ht="32.1" customHeight="1" x14ac:dyDescent="0.2">
      <c r="A41" s="352" t="s">
        <v>212</v>
      </c>
      <c r="B41" s="156" t="str">
        <f>IF(ISERROR(VLOOKUP(B$43,Dateneingabe!$C$32:$H$49,3,FALSE)),"---",VLOOKUP(B$43,Dateneingabe!$C$32:$H$49,3,FALSE))</f>
        <v>---</v>
      </c>
      <c r="C41" s="156" t="str">
        <f>IF(ISERROR(VLOOKUP(C$43,Dateneingabe!$C$32:$H$49,3,FALSE)),"---",VLOOKUP(C$43,Dateneingabe!$C$32:$H$49,3,FALSE))</f>
        <v>---</v>
      </c>
      <c r="D41" s="156" t="str">
        <f>IF(ISERROR(VLOOKUP(D$43,Dateneingabe!$C$32:$H$49,3,FALSE)),"---",VLOOKUP(D$43,Dateneingabe!$C$32:$H$49,3,FALSE))</f>
        <v>---</v>
      </c>
      <c r="E41" s="156" t="str">
        <f>IF(ISERROR(VLOOKUP(E$43,Dateneingabe!$C$32:$H$49,3,FALSE)),"---",VLOOKUP(E$43,Dateneingabe!$C$32:$H$49,3,FALSE))</f>
        <v>---</v>
      </c>
      <c r="F41" s="156" t="str">
        <f>IF(ISERROR(VLOOKUP(F$43,Dateneingabe!$C$32:$H$49,3,FALSE)),"---",VLOOKUP(F$43,Dateneingabe!$C$32:$H$49,3,FALSE))</f>
        <v>---</v>
      </c>
      <c r="G41" s="156" t="str">
        <f>IF(ISERROR(VLOOKUP(G$43,Dateneingabe!$C$32:$H$49,3,FALSE)),"---",VLOOKUP(G$43,Dateneingabe!$C$32:$H$49,3,FALSE))</f>
        <v>---</v>
      </c>
    </row>
    <row r="42" spans="1:7" ht="32.1" customHeight="1" x14ac:dyDescent="0.2">
      <c r="A42" s="353"/>
      <c r="B42" s="157" t="str">
        <f>IF(ISERROR(VLOOKUP(B$43,Dateneingabe!$C$32:$H$49,3,FALSE)),"---",VLOOKUP(B$43,Dateneingabe!$C$32:$H$49,6,FALSE))</f>
        <v>---</v>
      </c>
      <c r="C42" s="157" t="str">
        <f>IF(ISERROR(VLOOKUP(C$43,Dateneingabe!$C$32:$H$49,3,FALSE)),"---",VLOOKUP(C$43,Dateneingabe!$C$32:$H$49,6,FALSE))</f>
        <v>---</v>
      </c>
      <c r="D42" s="157" t="str">
        <f>IF(ISERROR(VLOOKUP(D$43,Dateneingabe!$C$32:$H$49,3,FALSE)),"---",VLOOKUP(D$43,Dateneingabe!$C$32:$H$49,6,FALSE))</f>
        <v>---</v>
      </c>
      <c r="E42" s="157" t="str">
        <f>IF(ISERROR(VLOOKUP(E$43,Dateneingabe!$C$32:$H$49,3,FALSE)),"---",VLOOKUP(E$43,Dateneingabe!$C$32:$H$49,6,FALSE))</f>
        <v>---</v>
      </c>
      <c r="F42" s="157" t="str">
        <f>IF(ISERROR(VLOOKUP(F$43,Dateneingabe!$C$32:$H$49,3,FALSE)),"---",VLOOKUP(F$43,Dateneingabe!$C$32:$H$49,6,FALSE))</f>
        <v>---</v>
      </c>
      <c r="G42" s="157" t="str">
        <f>IF(ISERROR(VLOOKUP(G$43,Dateneingabe!$C$32:$H$49,3,FALSE)),"---",VLOOKUP(G$43,Dateneingabe!$C$32:$H$49,6,FALSE))</f>
        <v>---</v>
      </c>
    </row>
    <row r="43" spans="1:7" ht="15.75" x14ac:dyDescent="0.2">
      <c r="A43" s="157" t="s">
        <v>49</v>
      </c>
      <c r="B43" s="157" t="s">
        <v>117</v>
      </c>
      <c r="C43" s="157" t="s">
        <v>118</v>
      </c>
      <c r="D43" s="157" t="s">
        <v>119</v>
      </c>
      <c r="E43" s="157" t="s">
        <v>120</v>
      </c>
      <c r="F43" s="157" t="s">
        <v>121</v>
      </c>
      <c r="G43" s="157" t="s">
        <v>122</v>
      </c>
    </row>
    <row r="44" spans="1:7" ht="15.75" x14ac:dyDescent="0.2">
      <c r="A44" s="157" t="s">
        <v>197</v>
      </c>
      <c r="B44" s="157" t="str">
        <f>IF(ISERROR(VLOOKUP(B$43,Dateneingabe!$C$32:$E$49,2,FALSE)),"---",VLOOKUP(B$43,Dateneingabe!$C$32:$E$49,2,FALSE))</f>
        <v>---</v>
      </c>
      <c r="C44" s="157" t="str">
        <f>IF(ISERROR(VLOOKUP(C$43,Dateneingabe!$C$32:$E$49,2,FALSE)),"---",VLOOKUP(C$43,Dateneingabe!$C$32:$E$49,2,FALSE))</f>
        <v>---</v>
      </c>
      <c r="D44" s="157" t="str">
        <f>IF(ISERROR(VLOOKUP(D$43,Dateneingabe!$C$32:$E$49,2,FALSE)),"---",VLOOKUP(D$43,Dateneingabe!$C$32:$E$49,2,FALSE))</f>
        <v>---</v>
      </c>
      <c r="E44" s="157" t="str">
        <f>IF(ISERROR(VLOOKUP(E$43,Dateneingabe!$C$32:$E$49,2,FALSE)),"---",VLOOKUP(E$43,Dateneingabe!$C$32:$E$49,2,FALSE))</f>
        <v>---</v>
      </c>
      <c r="F44" s="157" t="str">
        <f>IF(ISERROR(VLOOKUP(F$43,Dateneingabe!$C$32:$E$49,2,FALSE)),"---",VLOOKUP(F$43,Dateneingabe!$C$32:$E$49,2,FALSE))</f>
        <v>---</v>
      </c>
      <c r="G44" s="157" t="str">
        <f>IF(ISERROR(VLOOKUP(G$43,Dateneingabe!$C$32:$E$49,2,FALSE)),"---",VLOOKUP(G$43,Dateneingabe!$C$32:$E$49,2,FALSE))</f>
        <v>---</v>
      </c>
    </row>
    <row r="45" spans="1:7" ht="200.1" customHeight="1" x14ac:dyDescent="0.2">
      <c r="A45" s="158" t="str">
        <f>'Übersicht Übungen'!$A$20&amp;". Übung: 
"&amp;'Übersicht Übungen'!$E$20</f>
        <v>1. Übung: 
1 Minute Sitzen in einer Gruppe, Hundeführer in Sicht</v>
      </c>
      <c r="B45" s="209"/>
      <c r="C45" s="209"/>
      <c r="D45" s="209"/>
      <c r="E45" s="209"/>
      <c r="F45" s="209"/>
      <c r="G45" s="209"/>
    </row>
    <row r="46" spans="1:7" ht="200.1" customHeight="1" x14ac:dyDescent="0.2">
      <c r="A46" s="158"/>
      <c r="B46" s="209"/>
      <c r="C46" s="209"/>
      <c r="D46" s="209"/>
      <c r="E46" s="209"/>
      <c r="F46" s="209"/>
      <c r="G46" s="209"/>
    </row>
    <row r="47" spans="1:7" ht="200.1" customHeight="1" x14ac:dyDescent="0.2">
      <c r="A47" s="158"/>
      <c r="B47" s="209"/>
      <c r="C47" s="209"/>
      <c r="D47" s="209"/>
      <c r="E47" s="209"/>
      <c r="F47" s="209"/>
      <c r="G47" s="209"/>
    </row>
    <row r="48" spans="1:7" ht="32.1" customHeight="1" x14ac:dyDescent="0.2">
      <c r="A48" s="352" t="s">
        <v>213</v>
      </c>
      <c r="B48" s="156" t="str">
        <f>IF(ISERROR(VLOOKUP(B$50,Dateneingabe!$C$52:$H$69,3,FALSE)),"---",VLOOKUP(B$50,Dateneingabe!$C$52:$H$69,3,FALSE))</f>
        <v>Bettina Czerch</v>
      </c>
      <c r="C48" s="156" t="str">
        <f>IF(ISERROR(VLOOKUP(C$50,Dateneingabe!$C$52:$H$69,3,FALSE)),"---",VLOOKUP(C$50,Dateneingabe!$C$52:$H$69,3,FALSE))</f>
        <v>Yvonne Knüppel</v>
      </c>
      <c r="D48" s="156" t="str">
        <f>IF(ISERROR(VLOOKUP(D$50,Dateneingabe!$C$52:$H$69,3,FALSE)),"---",VLOOKUP(D$50,Dateneingabe!$C$52:$H$69,3,FALSE))</f>
        <v>Anne-Kathrin Weiß</v>
      </c>
      <c r="E48" s="156" t="str">
        <f>IF(ISERROR(VLOOKUP(E$50,Dateneingabe!$C$52:$H$69,3,FALSE)),"---",VLOOKUP(E$50,Dateneingabe!$C$52:$H$69,3,FALSE))</f>
        <v>---</v>
      </c>
      <c r="F48" s="156" t="str">
        <f>IF(ISERROR(VLOOKUP(F$50,Dateneingabe!$C$52:$H$69,3,FALSE)),"---",VLOOKUP(F$50,Dateneingabe!$C$52:$H$69,3,FALSE))</f>
        <v>---</v>
      </c>
      <c r="G48" s="156" t="str">
        <f>IF(ISERROR(VLOOKUP(G$50,Dateneingabe!$C$52:$H$69,3,FALSE)),"---",VLOOKUP(G$50,Dateneingabe!$C$52:$H$69,3,FALSE))</f>
        <v>---</v>
      </c>
    </row>
    <row r="49" spans="1:7" ht="32.1" customHeight="1" x14ac:dyDescent="0.2">
      <c r="A49" s="353"/>
      <c r="B49" s="157" t="str">
        <f>IF(ISERROR(VLOOKUP(B$50,Dateneingabe!$C$52:$H$69,3,FALSE)),"---",VLOOKUP(B$50,Dateneingabe!$C$52:$H$69,6,FALSE))</f>
        <v>Farouk bleu poussiere de lune</v>
      </c>
      <c r="C49" s="157" t="str">
        <f>IF(ISERROR(VLOOKUP(C$50,Dateneingabe!$C$52:$H$69,3,FALSE)),"---",VLOOKUP(C$50,Dateneingabe!$C$52:$H$69,6,FALSE))</f>
        <v>Angelus mei Devos</v>
      </c>
      <c r="D49" s="157" t="str">
        <f>IF(ISERROR(VLOOKUP(D$50,Dateneingabe!$C$52:$H$69,3,FALSE)),"---",VLOOKUP(D$50,Dateneingabe!$C$52:$H$69,6,FALSE))</f>
        <v>Hitch from the Cottage of Harmony</v>
      </c>
      <c r="E49" s="157" t="str">
        <f>IF(ISERROR(VLOOKUP(E$50,Dateneingabe!$C$52:$H$69,3,FALSE)),"---",VLOOKUP(E$50,Dateneingabe!$C$52:$H$69,6,FALSE))</f>
        <v>---</v>
      </c>
      <c r="F49" s="157" t="str">
        <f>IF(ISERROR(VLOOKUP(F$50,Dateneingabe!$C$52:$H$69,3,FALSE)),"---",VLOOKUP(F$50,Dateneingabe!$C$52:$H$69,6,FALSE))</f>
        <v>---</v>
      </c>
      <c r="G49" s="157" t="str">
        <f>IF(ISERROR(VLOOKUP(G$50,Dateneingabe!$C$52:$H$69,3,FALSE)),"---",VLOOKUP(G$50,Dateneingabe!$C$52:$H$69,6,FALSE))</f>
        <v>---</v>
      </c>
    </row>
    <row r="50" spans="1:7" ht="15.75" x14ac:dyDescent="0.2">
      <c r="A50" s="157" t="s">
        <v>49</v>
      </c>
      <c r="B50" s="157" t="s">
        <v>123</v>
      </c>
      <c r="C50" s="157" t="s">
        <v>124</v>
      </c>
      <c r="D50" s="157" t="s">
        <v>125</v>
      </c>
      <c r="E50" s="157" t="s">
        <v>126</v>
      </c>
      <c r="F50" s="157" t="s">
        <v>127</v>
      </c>
      <c r="G50" s="157" t="s">
        <v>128</v>
      </c>
    </row>
    <row r="51" spans="1:7" ht="15.75" x14ac:dyDescent="0.2">
      <c r="A51" s="157" t="s">
        <v>197</v>
      </c>
      <c r="B51" s="157" t="str">
        <f>IF(ISERROR(VLOOKUP(B$50,Dateneingabe!$C$52:$E$69,2,FALSE)),"---",VLOOKUP(B$50,Dateneingabe!$C$52:$E$69,2,FALSE))</f>
        <v>7 /  / Klasse 2</v>
      </c>
      <c r="C51" s="157" t="str">
        <f>IF(ISERROR(VLOOKUP(C$50,Dateneingabe!$C$52:$E$69,2,FALSE)),"---",VLOOKUP(C$50,Dateneingabe!$C$52:$E$69,2,FALSE))</f>
        <v>8 /  / Klasse 2</v>
      </c>
      <c r="D51" s="157" t="str">
        <f>IF(ISERROR(VLOOKUP(D$50,Dateneingabe!$C$52:$E$69,2,FALSE)),"---",VLOOKUP(D$50,Dateneingabe!$C$52:$E$69,2,FALSE))</f>
        <v>9 /  / Klasse 2</v>
      </c>
      <c r="E51" s="157" t="str">
        <f>IF(ISERROR(VLOOKUP(E$50,Dateneingabe!$C$52:$E$69,2,FALSE)),"---",VLOOKUP(E$50,Dateneingabe!$C$52:$E$69,2,FALSE))</f>
        <v>---</v>
      </c>
      <c r="F51" s="157" t="str">
        <f>IF(ISERROR(VLOOKUP(F$50,Dateneingabe!$C$52:$E$69,2,FALSE)),"---",VLOOKUP(F$50,Dateneingabe!$C$52:$E$69,2,FALSE))</f>
        <v>---</v>
      </c>
      <c r="G51" s="157" t="str">
        <f>IF(ISERROR(VLOOKUP(G$50,Dateneingabe!$C$52:$E$69,2,FALSE)),"---",VLOOKUP(G$50,Dateneingabe!$C$52:$E$69,2,FALSE))</f>
        <v>---</v>
      </c>
    </row>
    <row r="52" spans="1:7" ht="200.1" customHeight="1" x14ac:dyDescent="0.2">
      <c r="A52" s="158" t="str">
        <f>'Übersicht Übungen'!$A$34&amp;". Übung: 
"&amp;'Übersicht Übungen'!$E$34</f>
        <v>1. Übung: 
2 Minuten Liegen in einer Gruppe, Hundeführer außer Sicht</v>
      </c>
      <c r="B52" s="209"/>
      <c r="C52" s="209"/>
      <c r="D52" s="209"/>
      <c r="E52" s="209"/>
      <c r="F52" s="209"/>
      <c r="G52" s="209"/>
    </row>
    <row r="53" spans="1:7" ht="200.1" customHeight="1" x14ac:dyDescent="0.2">
      <c r="A53" s="158"/>
      <c r="B53" s="209"/>
      <c r="C53" s="209"/>
      <c r="D53" s="209"/>
      <c r="E53" s="209"/>
      <c r="F53" s="209"/>
      <c r="G53" s="209"/>
    </row>
    <row r="54" spans="1:7" ht="200.1" customHeight="1" x14ac:dyDescent="0.2">
      <c r="A54" s="158"/>
      <c r="B54" s="209"/>
      <c r="C54" s="209"/>
      <c r="D54" s="209"/>
      <c r="E54" s="209"/>
      <c r="F54" s="209"/>
      <c r="G54" s="209"/>
    </row>
    <row r="55" spans="1:7" ht="32.1" customHeight="1" x14ac:dyDescent="0.2">
      <c r="A55" s="352" t="s">
        <v>213</v>
      </c>
      <c r="B55" s="156" t="str">
        <f>IF(ISERROR(VLOOKUP(B$57,Dateneingabe!$C$52:$H$69,3,FALSE)),"---",VLOOKUP(B$57,Dateneingabe!$C$52:$H$69,3,FALSE))</f>
        <v>---</v>
      </c>
      <c r="C55" s="156" t="str">
        <f>IF(ISERROR(VLOOKUP(C$57,Dateneingabe!$C$52:$H$69,3,FALSE)),"---",VLOOKUP(C$57,Dateneingabe!$C$52:$H$69,3,FALSE))</f>
        <v>---</v>
      </c>
      <c r="D55" s="156" t="str">
        <f>IF(ISERROR(VLOOKUP(D$57,Dateneingabe!$C$52:$H$69,3,FALSE)),"---",VLOOKUP(D$57,Dateneingabe!$C$52:$H$69,3,FALSE))</f>
        <v>---</v>
      </c>
      <c r="E55" s="156" t="str">
        <f>IF(ISERROR(VLOOKUP(E$57,Dateneingabe!$C$52:$H$69,3,FALSE)),"---",VLOOKUP(E$57,Dateneingabe!$C$52:$H$69,3,FALSE))</f>
        <v>---</v>
      </c>
      <c r="F55" s="156" t="str">
        <f>IF(ISERROR(VLOOKUP(F$57,Dateneingabe!$C$52:$H$69,3,FALSE)),"---",VLOOKUP(F$57,Dateneingabe!$C$52:$H$69,3,FALSE))</f>
        <v>---</v>
      </c>
      <c r="G55" s="156" t="str">
        <f>IF(ISERROR(VLOOKUP(G$57,Dateneingabe!$C$52:$H$69,3,FALSE)),"---",VLOOKUP(G$57,Dateneingabe!$C$52:$H$69,3,FALSE))</f>
        <v>---</v>
      </c>
    </row>
    <row r="56" spans="1:7" ht="32.1" customHeight="1" x14ac:dyDescent="0.2">
      <c r="A56" s="353"/>
      <c r="B56" s="157" t="str">
        <f>IF(ISERROR(VLOOKUP(B$57,Dateneingabe!$C$52:$H$69,3,FALSE)),"---",VLOOKUP(B$57,Dateneingabe!$C$52:$H$69,6,FALSE))</f>
        <v>---</v>
      </c>
      <c r="C56" s="157" t="str">
        <f>IF(ISERROR(VLOOKUP(C$57,Dateneingabe!$C$52:$H$69,3,FALSE)),"---",VLOOKUP(C$57,Dateneingabe!$C$52:$H$69,6,FALSE))</f>
        <v>---</v>
      </c>
      <c r="D56" s="157" t="str">
        <f>IF(ISERROR(VLOOKUP(D$57,Dateneingabe!$C$52:$H$69,3,FALSE)),"---",VLOOKUP(D$57,Dateneingabe!$C$52:$H$69,6,FALSE))</f>
        <v>---</v>
      </c>
      <c r="E56" s="157" t="str">
        <f>IF(ISERROR(VLOOKUP(E$57,Dateneingabe!$C$52:$H$69,3,FALSE)),"---",VLOOKUP(E$57,Dateneingabe!$C$52:$H$69,6,FALSE))</f>
        <v>---</v>
      </c>
      <c r="F56" s="157" t="str">
        <f>IF(ISERROR(VLOOKUP(F$57,Dateneingabe!$C$52:$H$69,3,FALSE)),"---",VLOOKUP(F$57,Dateneingabe!$C$52:$H$69,6,FALSE))</f>
        <v>---</v>
      </c>
      <c r="G56" s="157" t="str">
        <f>IF(ISERROR(VLOOKUP(G$57,Dateneingabe!$C$52:$H$69,3,FALSE)),"---",VLOOKUP(G$57,Dateneingabe!$C$52:$H$69,6,FALSE))</f>
        <v>---</v>
      </c>
    </row>
    <row r="57" spans="1:7" ht="15.75" x14ac:dyDescent="0.2">
      <c r="A57" s="157" t="s">
        <v>49</v>
      </c>
      <c r="B57" s="157" t="s">
        <v>129</v>
      </c>
      <c r="C57" s="157" t="s">
        <v>130</v>
      </c>
      <c r="D57" s="157" t="s">
        <v>131</v>
      </c>
      <c r="E57" s="157" t="s">
        <v>132</v>
      </c>
      <c r="F57" s="157" t="s">
        <v>133</v>
      </c>
      <c r="G57" s="157" t="s">
        <v>134</v>
      </c>
    </row>
    <row r="58" spans="1:7" ht="15.75" x14ac:dyDescent="0.2">
      <c r="A58" s="157" t="s">
        <v>197</v>
      </c>
      <c r="B58" s="157" t="str">
        <f>IF(ISERROR(VLOOKUP(B$57,Dateneingabe!$C$52:$E$69,2,FALSE)),"---",VLOOKUP(B$57,Dateneingabe!$C$52:$E$69,2,FALSE))</f>
        <v>---</v>
      </c>
      <c r="C58" s="157" t="str">
        <f>IF(ISERROR(VLOOKUP(C$57,Dateneingabe!$C$52:$E$69,2,FALSE)),"---",VLOOKUP(C$57,Dateneingabe!$C$52:$E$69,2,FALSE))</f>
        <v>---</v>
      </c>
      <c r="D58" s="157" t="str">
        <f>IF(ISERROR(VLOOKUP(D$57,Dateneingabe!$C$52:$E$69,2,FALSE)),"---",VLOOKUP(D$57,Dateneingabe!$C$52:$E$69,2,FALSE))</f>
        <v>---</v>
      </c>
      <c r="E58" s="157" t="str">
        <f>IF(ISERROR(VLOOKUP(E$57,Dateneingabe!$C$52:$E$69,2,FALSE)),"---",VLOOKUP(E$57,Dateneingabe!$C$52:$E$69,2,FALSE))</f>
        <v>---</v>
      </c>
      <c r="F58" s="157" t="str">
        <f>IF(ISERROR(VLOOKUP(F$57,Dateneingabe!$C$52:$E$69,2,FALSE)),"---",VLOOKUP(F$57,Dateneingabe!$C$52:$E$69,2,FALSE))</f>
        <v>---</v>
      </c>
      <c r="G58" s="157" t="str">
        <f>IF(ISERROR(VLOOKUP(G$57,Dateneingabe!$C$52:$E$69,2,FALSE)),"---",VLOOKUP(G$57,Dateneingabe!$C$52:$E$69,2,FALSE))</f>
        <v>---</v>
      </c>
    </row>
    <row r="59" spans="1:7" ht="200.1" customHeight="1" x14ac:dyDescent="0.2">
      <c r="A59" s="158" t="str">
        <f>'Übersicht Übungen'!$A$34&amp;". Übung: 
"&amp;'Übersicht Übungen'!$E$34</f>
        <v>1. Übung: 
2 Minuten Liegen in einer Gruppe, Hundeführer außer Sicht</v>
      </c>
      <c r="B59" s="209"/>
      <c r="C59" s="209"/>
      <c r="D59" s="209"/>
      <c r="E59" s="209"/>
      <c r="F59" s="209"/>
      <c r="G59" s="209"/>
    </row>
    <row r="60" spans="1:7" ht="200.1" customHeight="1" x14ac:dyDescent="0.2">
      <c r="A60" s="158"/>
      <c r="B60" s="209"/>
      <c r="C60" s="209"/>
      <c r="D60" s="209"/>
      <c r="E60" s="209"/>
      <c r="F60" s="209"/>
      <c r="G60" s="209"/>
    </row>
    <row r="61" spans="1:7" ht="200.1" customHeight="1" x14ac:dyDescent="0.2">
      <c r="A61" s="158"/>
      <c r="B61" s="209"/>
      <c r="C61" s="209"/>
      <c r="D61" s="209"/>
      <c r="E61" s="209"/>
      <c r="F61" s="209"/>
      <c r="G61" s="209"/>
    </row>
    <row r="62" spans="1:7" ht="32.1" customHeight="1" x14ac:dyDescent="0.2">
      <c r="A62" s="352" t="s">
        <v>213</v>
      </c>
      <c r="B62" s="156" t="str">
        <f>IF(ISERROR(VLOOKUP(B$64,Dateneingabe!$C$52:$H$69,3,FALSE)),"---",VLOOKUP(B$64,Dateneingabe!$C$52:$H$69,3,FALSE))</f>
        <v>---</v>
      </c>
      <c r="C62" s="156" t="str">
        <f>IF(ISERROR(VLOOKUP(C$64,Dateneingabe!$C$52:$H$69,3,FALSE)),"---",VLOOKUP(C$64,Dateneingabe!$C$52:$H$69,3,FALSE))</f>
        <v>---</v>
      </c>
      <c r="D62" s="156" t="str">
        <f>IF(ISERROR(VLOOKUP(D$64,Dateneingabe!$C$52:$H$69,3,FALSE)),"---",VLOOKUP(D$64,Dateneingabe!$C$52:$H$69,3,FALSE))</f>
        <v>---</v>
      </c>
      <c r="E62" s="156" t="str">
        <f>IF(ISERROR(VLOOKUP(E$64,Dateneingabe!$C$52:$H$69,3,FALSE)),"---",VLOOKUP(E$64,Dateneingabe!$C$52:$H$69,3,FALSE))</f>
        <v>---</v>
      </c>
      <c r="F62" s="156" t="str">
        <f>IF(ISERROR(VLOOKUP(F$64,Dateneingabe!$C$52:$H$69,3,FALSE)),"---",VLOOKUP(F$64,Dateneingabe!$C$52:$H$69,3,FALSE))</f>
        <v>---</v>
      </c>
      <c r="G62" s="156" t="str">
        <f>IF(ISERROR(VLOOKUP(G$64,Dateneingabe!$C$52:$H$69,3,FALSE)),"---",VLOOKUP(G$64,Dateneingabe!$C$52:$H$69,3,FALSE))</f>
        <v>---</v>
      </c>
    </row>
    <row r="63" spans="1:7" ht="32.1" customHeight="1" x14ac:dyDescent="0.2">
      <c r="A63" s="353"/>
      <c r="B63" s="157" t="str">
        <f>IF(ISERROR(VLOOKUP(B$64,Dateneingabe!$C$52:$H$69,3,FALSE)),"---",VLOOKUP(B$64,Dateneingabe!$C$52:$H$69,6,FALSE))</f>
        <v>---</v>
      </c>
      <c r="C63" s="157" t="str">
        <f>IF(ISERROR(VLOOKUP(C$64,Dateneingabe!$C$52:$H$69,3,FALSE)),"---",VLOOKUP(C$64,Dateneingabe!$C$52:$H$69,6,FALSE))</f>
        <v>---</v>
      </c>
      <c r="D63" s="157" t="str">
        <f>IF(ISERROR(VLOOKUP(D$64,Dateneingabe!$C$52:$H$69,3,FALSE)),"---",VLOOKUP(D$64,Dateneingabe!$C$52:$H$69,6,FALSE))</f>
        <v>---</v>
      </c>
      <c r="E63" s="157" t="str">
        <f>IF(ISERROR(VLOOKUP(E$64,Dateneingabe!$C$52:$H$69,3,FALSE)),"---",VLOOKUP(E$64,Dateneingabe!$C$52:$H$69,6,FALSE))</f>
        <v>---</v>
      </c>
      <c r="F63" s="157" t="str">
        <f>IF(ISERROR(VLOOKUP(F$64,Dateneingabe!$C$52:$H$69,3,FALSE)),"---",VLOOKUP(F$64,Dateneingabe!$C$52:$H$69,6,FALSE))</f>
        <v>---</v>
      </c>
      <c r="G63" s="157" t="str">
        <f>IF(ISERROR(VLOOKUP(G$64,Dateneingabe!$C$52:$H$69,3,FALSE)),"---",VLOOKUP(G$64,Dateneingabe!$C$52:$H$69,6,FALSE))</f>
        <v>---</v>
      </c>
    </row>
    <row r="64" spans="1:7" ht="15.75" x14ac:dyDescent="0.2">
      <c r="A64" s="157" t="s">
        <v>49</v>
      </c>
      <c r="B64" s="157" t="s">
        <v>135</v>
      </c>
      <c r="C64" s="157" t="s">
        <v>136</v>
      </c>
      <c r="D64" s="157" t="s">
        <v>137</v>
      </c>
      <c r="E64" s="157" t="s">
        <v>138</v>
      </c>
      <c r="F64" s="157" t="s">
        <v>139</v>
      </c>
      <c r="G64" s="157" t="s">
        <v>140</v>
      </c>
    </row>
    <row r="65" spans="1:7" ht="15.75" x14ac:dyDescent="0.2">
      <c r="A65" s="157" t="s">
        <v>197</v>
      </c>
      <c r="B65" s="157" t="str">
        <f>IF(ISERROR(VLOOKUP(B$64,Dateneingabe!$C$52:$E$69,2,FALSE)),"---",VLOOKUP(B$64,Dateneingabe!$C$52:$E$69,2,FALSE))</f>
        <v>---</v>
      </c>
      <c r="C65" s="157" t="str">
        <f>IF(ISERROR(VLOOKUP(C$64,Dateneingabe!$C$52:$E$69,2,FALSE)),"---",VLOOKUP(C$64,Dateneingabe!$C$52:$E$69,2,FALSE))</f>
        <v>---</v>
      </c>
      <c r="D65" s="157" t="str">
        <f>IF(ISERROR(VLOOKUP(D$64,Dateneingabe!$C$52:$E$69,2,FALSE)),"---",VLOOKUP(D$64,Dateneingabe!$C$52:$E$69,2,FALSE))</f>
        <v>---</v>
      </c>
      <c r="E65" s="157" t="str">
        <f>IF(ISERROR(VLOOKUP(E$64,Dateneingabe!$C$52:$E$69,2,FALSE)),"---",VLOOKUP(E$64,Dateneingabe!$C$52:$E$69,2,FALSE))</f>
        <v>---</v>
      </c>
      <c r="F65" s="157" t="str">
        <f>IF(ISERROR(VLOOKUP(F$64,Dateneingabe!$C$52:$E$69,2,FALSE)),"---",VLOOKUP(F$64,Dateneingabe!$C$52:$E$69,2,FALSE))</f>
        <v>---</v>
      </c>
      <c r="G65" s="157" t="str">
        <f>IF(ISERROR(VLOOKUP(G$64,Dateneingabe!$C$52:$E$69,2,FALSE)),"---",VLOOKUP(G$64,Dateneingabe!$C$52:$E$69,2,FALSE))</f>
        <v>---</v>
      </c>
    </row>
    <row r="66" spans="1:7" ht="200.1" customHeight="1" x14ac:dyDescent="0.2">
      <c r="A66" s="158" t="str">
        <f>'Übersicht Übungen'!$A$34&amp;". Übung: 
"&amp;'Übersicht Übungen'!$E$34</f>
        <v>1. Übung: 
2 Minuten Liegen in einer Gruppe, Hundeführer außer Sicht</v>
      </c>
      <c r="B66" s="209"/>
      <c r="C66" s="209"/>
      <c r="D66" s="209"/>
      <c r="E66" s="209"/>
      <c r="F66" s="209"/>
      <c r="G66" s="209"/>
    </row>
    <row r="67" spans="1:7" ht="200.1" customHeight="1" x14ac:dyDescent="0.2">
      <c r="A67" s="158"/>
      <c r="B67" s="209"/>
      <c r="C67" s="209"/>
      <c r="D67" s="209"/>
      <c r="E67" s="209"/>
      <c r="F67" s="209"/>
      <c r="G67" s="209"/>
    </row>
    <row r="68" spans="1:7" ht="200.1" customHeight="1" x14ac:dyDescent="0.2">
      <c r="A68" s="158"/>
      <c r="B68" s="209"/>
      <c r="C68" s="209"/>
      <c r="D68" s="209"/>
      <c r="E68" s="209"/>
      <c r="F68" s="209"/>
      <c r="G68" s="209"/>
    </row>
    <row r="69" spans="1:7" ht="32.1" customHeight="1" x14ac:dyDescent="0.2">
      <c r="A69" s="352" t="s">
        <v>214</v>
      </c>
      <c r="B69" s="156" t="str">
        <f>IF(ISERROR(VLOOKUP(B$71,Dateneingabe!$C$72:$H$89,3,FALSE)),"---",VLOOKUP(B$71,Dateneingabe!$C$72:$H$89,3,FALSE))</f>
        <v>Sylvia Brügge</v>
      </c>
      <c r="C69" s="156" t="str">
        <f>IF(ISERROR(VLOOKUP(C$71,Dateneingabe!$C$72:$H$89,3,FALSE)),"---",VLOOKUP(C$71,Dateneingabe!$C$72:$H$89,3,FALSE))</f>
        <v>Heike Rusch</v>
      </c>
      <c r="D69" s="156" t="str">
        <f>IF(ISERROR(VLOOKUP(D$71,Dateneingabe!$C$72:$H$89,3,FALSE)),"---",VLOOKUP(D$71,Dateneingabe!$C$72:$H$89,3,FALSE))</f>
        <v>Rebecca Wiedermann</v>
      </c>
      <c r="E69" s="156" t="str">
        <f>IF(ISERROR(VLOOKUP(E$71,Dateneingabe!$C$72:$H$89,3,FALSE)),"---",VLOOKUP(E$71,Dateneingabe!$C$72:$H$89,3,FALSE))</f>
        <v>Zeynep Tekin</v>
      </c>
      <c r="F69" s="156" t="str">
        <f>IF(ISERROR(VLOOKUP(F$71,Dateneingabe!$C$72:$H$89,3,FALSE)),"---",VLOOKUP(F$71,Dateneingabe!$C$72:$H$89,3,FALSE))</f>
        <v>---</v>
      </c>
      <c r="G69" s="156" t="str">
        <f>IF(ISERROR(VLOOKUP(G$71,Dateneingabe!$C$72:$H$89,3,FALSE)),"---",VLOOKUP(G$71,Dateneingabe!$C$72:$H$89,3,FALSE))</f>
        <v>---</v>
      </c>
    </row>
    <row r="70" spans="1:7" ht="32.1" customHeight="1" x14ac:dyDescent="0.2">
      <c r="A70" s="353"/>
      <c r="B70" s="157" t="str">
        <f>IF(ISERROR(VLOOKUP(B$71,Dateneingabe!$C$72:$H$89,3,FALSE)),"---",VLOOKUP(B$71,Dateneingabe!$C$72:$H$89,6,FALSE))</f>
        <v>Dancing Nemo of Joy's Red Rose Farm</v>
      </c>
      <c r="C70" s="157" t="str">
        <f>IF(ISERROR(VLOOKUP(C$71,Dateneingabe!$C$72:$H$89,3,FALSE)),"---",VLOOKUP(C$71,Dateneingabe!$C$72:$H$89,6,FALSE))</f>
        <v>Whisky red label from Carolyns Home</v>
      </c>
      <c r="D70" s="157" t="str">
        <f>IF(ISERROR(VLOOKUP(D$71,Dateneingabe!$C$72:$H$89,3,FALSE)),"---",VLOOKUP(D$71,Dateneingabe!$C$72:$H$89,6,FALSE))</f>
        <v>Dancer vom Schwanauer Land</v>
      </c>
      <c r="E70" s="157" t="str">
        <f>IF(ISERROR(VLOOKUP(E$71,Dateneingabe!$C$72:$H$89,3,FALSE)),"---",VLOOKUP(E$71,Dateneingabe!$C$72:$H$89,6,FALSE))</f>
        <v>Skyla</v>
      </c>
      <c r="F70" s="157" t="str">
        <f>IF(ISERROR(VLOOKUP(F$71,Dateneingabe!$C$72:$H$89,3,FALSE)),"---",VLOOKUP(F$71,Dateneingabe!$C$72:$H$89,6,FALSE))</f>
        <v>---</v>
      </c>
      <c r="G70" s="157" t="str">
        <f>IF(ISERROR(VLOOKUP(G$71,Dateneingabe!$C$72:$H$89,3,FALSE)),"---",VLOOKUP(G$71,Dateneingabe!$C$72:$H$89,6,FALSE))</f>
        <v>---</v>
      </c>
    </row>
    <row r="71" spans="1:7" ht="15.75" x14ac:dyDescent="0.2">
      <c r="A71" s="157" t="s">
        <v>49</v>
      </c>
      <c r="B71" s="157" t="s">
        <v>141</v>
      </c>
      <c r="C71" s="157" t="s">
        <v>142</v>
      </c>
      <c r="D71" s="157" t="s">
        <v>143</v>
      </c>
      <c r="E71" s="157" t="s">
        <v>144</v>
      </c>
      <c r="F71" s="157" t="s">
        <v>145</v>
      </c>
      <c r="G71" s="157" t="s">
        <v>146</v>
      </c>
    </row>
    <row r="72" spans="1:7" ht="15.75" x14ac:dyDescent="0.2">
      <c r="A72" s="157" t="s">
        <v>197</v>
      </c>
      <c r="B72" s="157" t="str">
        <f>IF(ISERROR(VLOOKUP(B$71,Dateneingabe!$C$72:$E$89,2,FALSE)),"---",VLOOKUP(B$71,Dateneingabe!$C$72:$E$89,2,FALSE))</f>
        <v>10 /  / Klasse 3</v>
      </c>
      <c r="C72" s="157" t="str">
        <f>IF(ISERROR(VLOOKUP(C$71,Dateneingabe!$C$72:$E$89,2,FALSE)),"---",VLOOKUP(C$71,Dateneingabe!$C$72:$E$89,2,FALSE))</f>
        <v>11 /  / Klasse 3</v>
      </c>
      <c r="D72" s="157" t="str">
        <f>IF(ISERROR(VLOOKUP(D$71,Dateneingabe!$C$72:$E$89,2,FALSE)),"---",VLOOKUP(D$71,Dateneingabe!$C$72:$E$89,2,FALSE))</f>
        <v>12 /  / Klasse 3</v>
      </c>
      <c r="E72" s="157" t="str">
        <f>IF(ISERROR(VLOOKUP(E$71,Dateneingabe!$C$72:$E$89,2,FALSE)),"---",VLOOKUP(E$71,Dateneingabe!$C$72:$E$89,2,FALSE))</f>
        <v>13 /  / Klasse 3</v>
      </c>
      <c r="F72" s="157" t="str">
        <f>IF(ISERROR(VLOOKUP(F$71,Dateneingabe!$C$72:$E$89,2,FALSE)),"---",VLOOKUP(F$71,Dateneingabe!$C$72:$E$89,2,FALSE))</f>
        <v>---</v>
      </c>
      <c r="G72" s="157" t="str">
        <f>IF(ISERROR(VLOOKUP(G$71,Dateneingabe!$C$72:$E$89,2,FALSE)),"---",VLOOKUP(G$71,Dateneingabe!$C$72:$E$89,2,FALSE))</f>
        <v>---</v>
      </c>
    </row>
    <row r="73" spans="1:7" ht="200.1" customHeight="1" x14ac:dyDescent="0.2">
      <c r="A73" s="158" t="str">
        <f>'Übersicht Übungen'!$A$48&amp;". Übung: 
"&amp;'Übersicht Übungen'!$E$48</f>
        <v>1. Übung: 
2 Minuten Sitzen in der Gruppe außer Sicht</v>
      </c>
      <c r="B73" s="209"/>
      <c r="C73" s="209"/>
      <c r="D73" s="209"/>
      <c r="E73" s="209"/>
      <c r="F73" s="209"/>
      <c r="G73" s="209"/>
    </row>
    <row r="74" spans="1:7" ht="200.1" customHeight="1" x14ac:dyDescent="0.2">
      <c r="A74" s="158" t="str">
        <f>'Übersicht Übungen'!$A$49&amp;". Übung: 
"&amp;'Übersicht Übungen'!$E$49</f>
        <v>2. Übung: 
1 Minute Liegen in der Gruppe mit Abrufen</v>
      </c>
      <c r="B74" s="209"/>
      <c r="C74" s="209"/>
      <c r="D74" s="209"/>
      <c r="E74" s="209"/>
      <c r="F74" s="209"/>
      <c r="G74" s="209"/>
    </row>
    <row r="75" spans="1:7" ht="200.1" customHeight="1" x14ac:dyDescent="0.2">
      <c r="A75" s="158"/>
      <c r="B75" s="209"/>
      <c r="C75" s="209"/>
      <c r="D75" s="209"/>
      <c r="E75" s="209"/>
      <c r="F75" s="209"/>
      <c r="G75" s="209"/>
    </row>
    <row r="76" spans="1:7" ht="32.1" customHeight="1" x14ac:dyDescent="0.2">
      <c r="A76" s="352" t="s">
        <v>214</v>
      </c>
      <c r="B76" s="156" t="str">
        <f>IF(ISERROR(VLOOKUP(B$78,Dateneingabe!$C$72:$H$89,3,FALSE)),"---",VLOOKUP(B$78,Dateneingabe!$C$72:$H$89,3,FALSE))</f>
        <v>Lea Notter</v>
      </c>
      <c r="C76" s="156" t="str">
        <f>IF(ISERROR(VLOOKUP(C$78,Dateneingabe!$C$72:$H$89,3,FALSE)),"---",VLOOKUP(C$78,Dateneingabe!$C$72:$H$89,3,FALSE))</f>
        <v>Günter Rück</v>
      </c>
      <c r="D76" s="156" t="str">
        <f>IF(ISERROR(VLOOKUP(D$78,Dateneingabe!$C$72:$H$89,3,FALSE)),"---",VLOOKUP(D$78,Dateneingabe!$C$72:$H$89,3,FALSE))</f>
        <v>Heike Rusch</v>
      </c>
      <c r="E76" s="156" t="str">
        <f>IF(ISERROR(VLOOKUP(E$78,Dateneingabe!$C$72:$H$89,3,FALSE)),"---",VLOOKUP(E$78,Dateneingabe!$C$72:$H$89,3,FALSE))</f>
        <v>Sylvia Brügge</v>
      </c>
      <c r="F76" s="156" t="str">
        <f>IF(ISERROR(VLOOKUP(F$78,Dateneingabe!$C$72:$H$89,3,FALSE)),"---",VLOOKUP(F$78,Dateneingabe!$C$72:$H$89,3,FALSE))</f>
        <v>---</v>
      </c>
      <c r="G76" s="156" t="str">
        <f>IF(ISERROR(VLOOKUP(G$78,Dateneingabe!$C$72:$H$89,3,FALSE)),"---",VLOOKUP(G$78,Dateneingabe!$C$72:$H$89,3,FALSE))</f>
        <v>---</v>
      </c>
    </row>
    <row r="77" spans="1:7" ht="32.1" customHeight="1" x14ac:dyDescent="0.2">
      <c r="A77" s="353"/>
      <c r="B77" s="157" t="str">
        <f>IF(ISERROR(VLOOKUP(B$78,Dateneingabe!$C$72:$H$89,3,FALSE)),"---",VLOOKUP(B$78,Dateneingabe!$C$72:$H$89,6,FALSE))</f>
        <v>Filou vom aacher Schauinsland</v>
      </c>
      <c r="C77" s="157" t="str">
        <f>IF(ISERROR(VLOOKUP(C$78,Dateneingabe!$C$72:$H$89,3,FALSE)),"---",VLOOKUP(C$78,Dateneingabe!$C$72:$H$89,6,FALSE))</f>
        <v>Borders Blackpearl Beryl spot in the shiny night</v>
      </c>
      <c r="D77" s="157" t="str">
        <f>IF(ISERROR(VLOOKUP(D$78,Dateneingabe!$C$72:$H$89,3,FALSE)),"---",VLOOKUP(D$78,Dateneingabe!$C$72:$H$89,6,FALSE))</f>
        <v>Borders Blackpearl British Joker</v>
      </c>
      <c r="E77" s="157" t="str">
        <f>IF(ISERROR(VLOOKUP(E$78,Dateneingabe!$C$72:$H$89,3,FALSE)),"---",VLOOKUP(E$78,Dateneingabe!$C$72:$H$89,6,FALSE))</f>
        <v>Wildsongs Know My Own Mind</v>
      </c>
      <c r="F77" s="157" t="str">
        <f>IF(ISERROR(VLOOKUP(F$78,Dateneingabe!$C$72:$H$89,3,FALSE)),"---",VLOOKUP(F$78,Dateneingabe!$C$72:$H$89,6,FALSE))</f>
        <v>---</v>
      </c>
      <c r="G77" s="157" t="str">
        <f>IF(ISERROR(VLOOKUP(G$78,Dateneingabe!$C$72:$H$89,3,FALSE)),"---",VLOOKUP(G$78,Dateneingabe!$C$72:$H$89,6,FALSE))</f>
        <v>---</v>
      </c>
    </row>
    <row r="78" spans="1:7" ht="15.75" x14ac:dyDescent="0.2">
      <c r="A78" s="157" t="s">
        <v>49</v>
      </c>
      <c r="B78" s="157" t="s">
        <v>147</v>
      </c>
      <c r="C78" s="157" t="s">
        <v>148</v>
      </c>
      <c r="D78" s="157" t="s">
        <v>149</v>
      </c>
      <c r="E78" s="157" t="s">
        <v>150</v>
      </c>
      <c r="F78" s="157" t="s">
        <v>151</v>
      </c>
      <c r="G78" s="157" t="s">
        <v>152</v>
      </c>
    </row>
    <row r="79" spans="1:7" ht="15.75" x14ac:dyDescent="0.2">
      <c r="A79" s="157" t="s">
        <v>197</v>
      </c>
      <c r="B79" s="157" t="str">
        <f>IF(ISERROR(VLOOKUP(B$78,Dateneingabe!$C$72:$E$89,2,FALSE)),"---",VLOOKUP(B$78,Dateneingabe!$C$72:$E$89,2,FALSE))</f>
        <v>14 /  / Klasse 3</v>
      </c>
      <c r="C79" s="157" t="str">
        <f>IF(ISERROR(VLOOKUP(C$78,Dateneingabe!$C$72:$E$89,2,FALSE)),"---",VLOOKUP(C$78,Dateneingabe!$C$72:$E$89,2,FALSE))</f>
        <v>15 /  / Klasse 3</v>
      </c>
      <c r="D79" s="157" t="str">
        <f>IF(ISERROR(VLOOKUP(D$78,Dateneingabe!$C$72:$E$89,2,FALSE)),"---",VLOOKUP(D$78,Dateneingabe!$C$72:$E$89,2,FALSE))</f>
        <v>16 /  / Klasse 3</v>
      </c>
      <c r="E79" s="157" t="str">
        <f>IF(ISERROR(VLOOKUP(E$78,Dateneingabe!$C$72:$E$89,2,FALSE)),"---",VLOOKUP(E$78,Dateneingabe!$C$72:$E$89,2,FALSE))</f>
        <v>17 /  / Klasse 3</v>
      </c>
      <c r="F79" s="157" t="str">
        <f>IF(ISERROR(VLOOKUP(F$78,Dateneingabe!$C$72:$E$89,2,FALSE)),"---",VLOOKUP(F$78,Dateneingabe!$C$72:$E$89,2,FALSE))</f>
        <v>---</v>
      </c>
      <c r="G79" s="157" t="str">
        <f>IF(ISERROR(VLOOKUP(G$78,Dateneingabe!$C$72:$E$89,2,FALSE)),"---",VLOOKUP(G$78,Dateneingabe!$C$72:$E$89,2,FALSE))</f>
        <v>---</v>
      </c>
    </row>
    <row r="80" spans="1:7" ht="200.1" customHeight="1" x14ac:dyDescent="0.2">
      <c r="A80" s="158" t="str">
        <f>'Übersicht Übungen'!$A$48&amp;". Übung: 
"&amp;'Übersicht Übungen'!$E$48</f>
        <v>1. Übung: 
2 Minuten Sitzen in der Gruppe außer Sicht</v>
      </c>
      <c r="B80" s="209"/>
      <c r="C80" s="209"/>
      <c r="D80" s="209"/>
      <c r="E80" s="209"/>
      <c r="F80" s="209"/>
      <c r="G80" s="209"/>
    </row>
    <row r="81" spans="1:7" ht="200.1" customHeight="1" x14ac:dyDescent="0.2">
      <c r="A81" s="158" t="str">
        <f>'Übersicht Übungen'!$A$49&amp;". Übung: 
"&amp;'Übersicht Übungen'!$E$49</f>
        <v>2. Übung: 
1 Minute Liegen in der Gruppe mit Abrufen</v>
      </c>
      <c r="B81" s="209"/>
      <c r="C81" s="209"/>
      <c r="D81" s="209"/>
      <c r="E81" s="209"/>
      <c r="F81" s="209"/>
      <c r="G81" s="209"/>
    </row>
    <row r="82" spans="1:7" ht="200.1" customHeight="1" x14ac:dyDescent="0.2">
      <c r="A82" s="158"/>
      <c r="B82" s="209"/>
      <c r="C82" s="209"/>
      <c r="D82" s="209"/>
      <c r="E82" s="209"/>
      <c r="F82" s="209"/>
      <c r="G82" s="209"/>
    </row>
    <row r="83" spans="1:7" ht="32.1" customHeight="1" x14ac:dyDescent="0.2">
      <c r="A83" s="352" t="s">
        <v>214</v>
      </c>
      <c r="B83" s="156" t="str">
        <f>IF(ISERROR(VLOOKUP(B$85,Dateneingabe!$C$72:$H$89,3,FALSE)),"---",VLOOKUP(B$85,Dateneingabe!$C$72:$H$89,3,FALSE))</f>
        <v>Daniel Daub</v>
      </c>
      <c r="C83" s="156" t="str">
        <f>IF(ISERROR(VLOOKUP(C$85,Dateneingabe!$C$72:$H$89,3,FALSE)),"---",VLOOKUP(C$85,Dateneingabe!$C$72:$H$89,3,FALSE))</f>
        <v>---</v>
      </c>
      <c r="D83" s="156" t="str">
        <f>IF(ISERROR(VLOOKUP(D$85,Dateneingabe!$C$72:$H$89,3,FALSE)),"---",VLOOKUP(D$85,Dateneingabe!$C$72:$H$89,3,FALSE))</f>
        <v>---</v>
      </c>
      <c r="E83" s="156" t="str">
        <f>IF(ISERROR(VLOOKUP(E$85,Dateneingabe!$C$72:$H$89,3,FALSE)),"---",VLOOKUP(E$85,Dateneingabe!$C$72:$H$89,3,FALSE))</f>
        <v>---</v>
      </c>
      <c r="F83" s="156" t="str">
        <f>IF(ISERROR(VLOOKUP(F$85,Dateneingabe!$C$72:$H$89,3,FALSE)),"---",VLOOKUP(F$85,Dateneingabe!$C$72:$H$89,3,FALSE))</f>
        <v>---</v>
      </c>
      <c r="G83" s="156" t="str">
        <f>IF(ISERROR(VLOOKUP(G$85,Dateneingabe!$C$72:$H$89,3,FALSE)),"---",VLOOKUP(G$85,Dateneingabe!$C$72:$H$89,3,FALSE))</f>
        <v>---</v>
      </c>
    </row>
    <row r="84" spans="1:7" ht="32.1" customHeight="1" x14ac:dyDescent="0.2">
      <c r="A84" s="353"/>
      <c r="B84" s="157" t="str">
        <f>IF(ISERROR(VLOOKUP(B$85,Dateneingabe!$C$72:$H$89,3,FALSE)),"---",VLOOKUP(B$85,Dateneingabe!$C$72:$H$89,6,FALSE))</f>
        <v>Malwlch Zyl</v>
      </c>
      <c r="C84" s="157" t="str">
        <f>IF(ISERROR(VLOOKUP(C$85,Dateneingabe!$C$72:$H$89,3,FALSE)),"---",VLOOKUP(C$85,Dateneingabe!$C$72:$H$89,6,FALSE))</f>
        <v>---</v>
      </c>
      <c r="D84" s="157" t="str">
        <f>IF(ISERROR(VLOOKUP(D$85,Dateneingabe!$C$72:$H$89,3,FALSE)),"---",VLOOKUP(D$85,Dateneingabe!$C$72:$H$89,6,FALSE))</f>
        <v>---</v>
      </c>
      <c r="E84" s="157" t="str">
        <f>IF(ISERROR(VLOOKUP(E$85,Dateneingabe!$C$72:$H$89,3,FALSE)),"---",VLOOKUP(E$85,Dateneingabe!$C$72:$H$89,6,FALSE))</f>
        <v>---</v>
      </c>
      <c r="F84" s="157" t="str">
        <f>IF(ISERROR(VLOOKUP(F$85,Dateneingabe!$C$72:$H$89,3,FALSE)),"---",VLOOKUP(F$85,Dateneingabe!$C$72:$H$89,6,FALSE))</f>
        <v>---</v>
      </c>
      <c r="G84" s="157" t="str">
        <f>IF(ISERROR(VLOOKUP(G$85,Dateneingabe!$C$72:$H$89,3,FALSE)),"---",VLOOKUP(G$85,Dateneingabe!$C$72:$H$89,6,FALSE))</f>
        <v>---</v>
      </c>
    </row>
    <row r="85" spans="1:7" ht="15.75" x14ac:dyDescent="0.2">
      <c r="A85" s="157" t="s">
        <v>49</v>
      </c>
      <c r="B85" s="157" t="s">
        <v>153</v>
      </c>
      <c r="C85" s="157" t="s">
        <v>154</v>
      </c>
      <c r="D85" s="157" t="s">
        <v>155</v>
      </c>
      <c r="E85" s="157" t="s">
        <v>156</v>
      </c>
      <c r="F85" s="157" t="s">
        <v>157</v>
      </c>
      <c r="G85" s="157" t="s">
        <v>158</v>
      </c>
    </row>
    <row r="86" spans="1:7" ht="15.75" x14ac:dyDescent="0.2">
      <c r="A86" s="157" t="s">
        <v>197</v>
      </c>
      <c r="B86" s="157" t="str">
        <f>IF(ISERROR(VLOOKUP(B$85,Dateneingabe!$C$72:$E$89,2,FALSE)),"---",VLOOKUP(B$85,Dateneingabe!$C$72:$E$89,2,FALSE))</f>
        <v>18 /  / Klasse 3</v>
      </c>
      <c r="C86" s="157" t="str">
        <f>IF(ISERROR(VLOOKUP(C$85,Dateneingabe!$C$72:$E$89,2,FALSE)),"---",VLOOKUP(C$85,Dateneingabe!$C$72:$E$89,2,FALSE))</f>
        <v>---</v>
      </c>
      <c r="D86" s="157" t="str">
        <f>IF(ISERROR(VLOOKUP(D$85,Dateneingabe!$C$72:$E$89,2,FALSE)),"---",VLOOKUP(D$85,Dateneingabe!$C$72:$E$89,2,FALSE))</f>
        <v>---</v>
      </c>
      <c r="E86" s="157" t="str">
        <f>IF(ISERROR(VLOOKUP(E$85,Dateneingabe!$C$72:$E$89,2,FALSE)),"---",VLOOKUP(E$85,Dateneingabe!$C$72:$E$89,2,FALSE))</f>
        <v>---</v>
      </c>
      <c r="F86" s="157" t="str">
        <f>IF(ISERROR(VLOOKUP(F$85,Dateneingabe!$C$72:$E$89,2,FALSE)),"---",VLOOKUP(F$85,Dateneingabe!$C$72:$E$89,2,FALSE))</f>
        <v>---</v>
      </c>
      <c r="G86" s="157" t="str">
        <f>IF(ISERROR(VLOOKUP(G$85,Dateneingabe!$C$72:$E$89,2,FALSE)),"---",VLOOKUP(G$85,Dateneingabe!$C$72:$E$89,2,FALSE))</f>
        <v>---</v>
      </c>
    </row>
    <row r="87" spans="1:7" ht="200.1" customHeight="1" x14ac:dyDescent="0.2">
      <c r="A87" s="158" t="str">
        <f>'Übersicht Übungen'!$A$48&amp;". Übung: 
"&amp;'Übersicht Übungen'!$E$48</f>
        <v>1. Übung: 
2 Minuten Sitzen in der Gruppe außer Sicht</v>
      </c>
      <c r="B87" s="209"/>
      <c r="C87" s="209"/>
      <c r="D87" s="209"/>
      <c r="E87" s="209"/>
      <c r="F87" s="209"/>
      <c r="G87" s="209"/>
    </row>
    <row r="88" spans="1:7" ht="200.1" customHeight="1" x14ac:dyDescent="0.2">
      <c r="A88" s="158" t="str">
        <f>'Übersicht Übungen'!$A$49&amp;". Übung: 
"&amp;'Übersicht Übungen'!$E$49</f>
        <v>2. Übung: 
1 Minute Liegen in der Gruppe mit Abrufen</v>
      </c>
      <c r="B88" s="209"/>
      <c r="C88" s="209"/>
      <c r="D88" s="209"/>
      <c r="E88" s="209"/>
      <c r="F88" s="209"/>
      <c r="G88" s="209"/>
    </row>
    <row r="89" spans="1:7" ht="200.1" customHeight="1" x14ac:dyDescent="0.2">
      <c r="A89" s="158"/>
      <c r="B89" s="209"/>
      <c r="C89" s="209"/>
      <c r="D89" s="209"/>
      <c r="E89" s="209"/>
      <c r="F89" s="209"/>
      <c r="G89" s="209"/>
    </row>
  </sheetData>
  <sheetProtection password="C900" sheet="1" objects="1" scenarios="1"/>
  <mergeCells count="17">
    <mergeCell ref="A76:A77"/>
    <mergeCell ref="A83:A84"/>
    <mergeCell ref="A41:A42"/>
    <mergeCell ref="A48:A49"/>
    <mergeCell ref="A55:A56"/>
    <mergeCell ref="A62:A63"/>
    <mergeCell ref="A69:A70"/>
    <mergeCell ref="A6:A7"/>
    <mergeCell ref="A13:A14"/>
    <mergeCell ref="A20:A21"/>
    <mergeCell ref="A27:A28"/>
    <mergeCell ref="A34:A35"/>
    <mergeCell ref="A1:G1"/>
    <mergeCell ref="A2:G2"/>
    <mergeCell ref="A3:F3"/>
    <mergeCell ref="D4:F4"/>
    <mergeCell ref="A4:C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4" fitToHeight="0" orientation="landscape" r:id="rId1"/>
  <headerFooter alignWithMargins="0">
    <oddFooter>&amp;LVorlage: HSVRM / Sören Marquardt
&amp;D/&amp;T&amp;C&amp;F
&amp;A&amp;RSeite: 
&amp;P/&amp;N</oddFooter>
  </headerFooter>
  <rowBreaks count="11" manualBreakCount="11">
    <brk id="12" max="16383" man="1"/>
    <brk id="19" max="16383" man="1"/>
    <brk id="26" max="16383" man="1"/>
    <brk id="33" max="16383" man="1"/>
    <brk id="40" max="16383" man="1"/>
    <brk id="47" max="16383" man="1"/>
    <brk id="54" max="16383" man="1"/>
    <brk id="61" max="16383" man="1"/>
    <brk id="68" max="16383" man="1"/>
    <brk id="75" max="16383" man="1"/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U50"/>
  <sheetViews>
    <sheetView showGridLines="0" zoomScale="90" zoomScaleNormal="90" workbookViewId="0">
      <pane xSplit="7" ySplit="7" topLeftCell="H8" activePane="bottomRight" state="frozen"/>
      <selection activeCell="A14" sqref="A14"/>
      <selection pane="topRight" activeCell="A14" sqref="A14"/>
      <selection pane="bottomLeft" activeCell="A14" sqref="A14"/>
      <selection pane="bottomRight" activeCell="R10" sqref="R10"/>
    </sheetView>
  </sheetViews>
  <sheetFormatPr baseColWidth="10" defaultColWidth="7" defaultRowHeight="12.75" x14ac:dyDescent="0.2"/>
  <cols>
    <col min="1" max="2" width="5.7109375" style="2" customWidth="1"/>
    <col min="3" max="3" width="20.28515625" style="2" bestFit="1" customWidth="1"/>
    <col min="4" max="4" width="16.42578125" style="2" bestFit="1" customWidth="1"/>
    <col min="5" max="5" width="9" style="2" bestFit="1" customWidth="1"/>
    <col min="6" max="6" width="23.85546875" style="2" bestFit="1" customWidth="1"/>
    <col min="7" max="7" width="19.5703125" style="2" bestFit="1" customWidth="1"/>
    <col min="8" max="18" width="5.7109375" style="2" customWidth="1"/>
    <col min="19" max="19" width="9.7109375" style="2" customWidth="1"/>
    <col min="20" max="20" width="5.5703125" style="2" bestFit="1" customWidth="1"/>
    <col min="21" max="21" width="9.7109375" style="2" customWidth="1"/>
    <col min="22" max="16384" width="7" style="2"/>
  </cols>
  <sheetData>
    <row r="1" spans="1:21" ht="33.75" x14ac:dyDescent="0.2">
      <c r="A1" s="368" t="s">
        <v>104</v>
      </c>
      <c r="B1" s="368"/>
      <c r="C1" s="368"/>
      <c r="D1" s="368"/>
      <c r="E1" s="360" t="str">
        <f>Dateneingabe!C6&amp;""</f>
        <v>Obedience-Prüfung</v>
      </c>
      <c r="F1" s="360"/>
      <c r="G1" s="360"/>
      <c r="H1" s="360"/>
      <c r="I1" s="360"/>
      <c r="J1" s="360"/>
      <c r="K1" s="360"/>
      <c r="L1" s="360"/>
      <c r="M1" s="360"/>
      <c r="N1" s="360"/>
      <c r="O1" s="365" t="s">
        <v>181</v>
      </c>
      <c r="P1" s="365"/>
      <c r="Q1" s="365"/>
      <c r="R1" s="365"/>
      <c r="S1" s="365"/>
      <c r="T1" s="365"/>
      <c r="U1" s="365"/>
    </row>
    <row r="2" spans="1:21" s="5" customFormat="1" ht="15.75" x14ac:dyDescent="0.25">
      <c r="A2" s="357" t="s">
        <v>1</v>
      </c>
      <c r="B2" s="358"/>
      <c r="C2" s="358"/>
      <c r="D2" s="359" t="str">
        <f>Dateneingabe!C5</f>
        <v>VSG Offenbach</v>
      </c>
      <c r="E2" s="359"/>
      <c r="F2" s="359"/>
      <c r="G2" s="3" t="s">
        <v>2</v>
      </c>
      <c r="H2" s="359" t="str">
        <f>Dateneingabe!I4</f>
        <v>Mirjam Claasen</v>
      </c>
      <c r="I2" s="359"/>
      <c r="J2" s="359"/>
      <c r="K2" s="359"/>
      <c r="L2" s="359"/>
      <c r="M2" s="359"/>
      <c r="N2" s="359"/>
      <c r="O2" s="359"/>
      <c r="P2" s="359"/>
      <c r="Q2" s="4"/>
      <c r="R2" s="3" t="s">
        <v>10</v>
      </c>
      <c r="S2" s="366">
        <f>Dateneingabe!C7</f>
        <v>42616</v>
      </c>
      <c r="T2" s="366"/>
      <c r="U2" s="367"/>
    </row>
    <row r="3" spans="1:21" ht="5.0999999999999996" customHeight="1" x14ac:dyDescent="0.2"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x14ac:dyDescent="0.2">
      <c r="A4" s="361" t="s">
        <v>196</v>
      </c>
      <c r="B4" s="361"/>
      <c r="C4" s="361"/>
      <c r="D4" s="361"/>
      <c r="E4" s="361"/>
      <c r="F4" s="362"/>
      <c r="G4" s="7" t="s">
        <v>3</v>
      </c>
      <c r="H4" s="113">
        <f>'Übersicht Übungen'!$A6</f>
        <v>1</v>
      </c>
      <c r="I4" s="114">
        <f>'Übersicht Übungen'!$A7</f>
        <v>2</v>
      </c>
      <c r="J4" s="114">
        <f>'Übersicht Übungen'!$A8</f>
        <v>3</v>
      </c>
      <c r="K4" s="114">
        <f>'Übersicht Übungen'!$A9</f>
        <v>4</v>
      </c>
      <c r="L4" s="114">
        <f>'Übersicht Übungen'!$A10</f>
        <v>5</v>
      </c>
      <c r="M4" s="114">
        <f>'Übersicht Übungen'!$A11</f>
        <v>6</v>
      </c>
      <c r="N4" s="114">
        <f>'Übersicht Übungen'!$A12</f>
        <v>7</v>
      </c>
      <c r="O4" s="114">
        <f>'Übersicht Übungen'!$A13</f>
        <v>8</v>
      </c>
      <c r="P4" s="114">
        <f>'Übersicht Übungen'!$A14</f>
        <v>9</v>
      </c>
      <c r="Q4" s="114">
        <f>'Übersicht Übungen'!$A15</f>
        <v>10</v>
      </c>
      <c r="R4" s="116">
        <f>'Übersicht Übungen'!$A16</f>
        <v>11</v>
      </c>
      <c r="S4" s="8"/>
      <c r="T4" s="8"/>
      <c r="U4" s="8"/>
    </row>
    <row r="5" spans="1:21" x14ac:dyDescent="0.2">
      <c r="A5" s="361"/>
      <c r="B5" s="361"/>
      <c r="C5" s="361"/>
      <c r="D5" s="361"/>
      <c r="E5" s="361"/>
      <c r="F5" s="362"/>
      <c r="G5" s="150" t="s">
        <v>183</v>
      </c>
      <c r="H5" s="117">
        <f>'Übersicht Übungen'!$B6</f>
        <v>1</v>
      </c>
      <c r="I5" s="118">
        <f>'Übersicht Übungen'!$B7</f>
        <v>2</v>
      </c>
      <c r="J5" s="118">
        <f>'Übersicht Übungen'!$B8</f>
        <v>3</v>
      </c>
      <c r="K5" s="118">
        <f>'Übersicht Übungen'!$B9</f>
        <v>4</v>
      </c>
      <c r="L5" s="118">
        <f>'Übersicht Übungen'!$B10</f>
        <v>5</v>
      </c>
      <c r="M5" s="118">
        <f>'Übersicht Übungen'!$B11</f>
        <v>6</v>
      </c>
      <c r="N5" s="118">
        <f>'Übersicht Übungen'!$B12</f>
        <v>7</v>
      </c>
      <c r="O5" s="118">
        <f>'Übersicht Übungen'!$B13</f>
        <v>8</v>
      </c>
      <c r="P5" s="118">
        <f>'Übersicht Übungen'!$B14</f>
        <v>9</v>
      </c>
      <c r="Q5" s="118">
        <f>'Übersicht Übungen'!$B15</f>
        <v>10</v>
      </c>
      <c r="R5" s="119">
        <f>'Übersicht Übungen'!$B16</f>
        <v>11</v>
      </c>
      <c r="S5" s="10"/>
      <c r="T5" s="10"/>
      <c r="U5" s="10"/>
    </row>
    <row r="6" spans="1:21" x14ac:dyDescent="0.2">
      <c r="A6" s="363"/>
      <c r="B6" s="363"/>
      <c r="C6" s="363"/>
      <c r="D6" s="363"/>
      <c r="E6" s="363"/>
      <c r="F6" s="364"/>
      <c r="G6" s="9" t="s">
        <v>6</v>
      </c>
      <c r="H6" s="151">
        <f>'Übersicht Übungen'!$C6</f>
        <v>4</v>
      </c>
      <c r="I6" s="152">
        <f>'Übersicht Übungen'!$C7</f>
        <v>3</v>
      </c>
      <c r="J6" s="152">
        <f>'Übersicht Übungen'!$C8</f>
        <v>3</v>
      </c>
      <c r="K6" s="152">
        <f>'Übersicht Übungen'!$C9</f>
        <v>3</v>
      </c>
      <c r="L6" s="152">
        <f>'Übersicht Übungen'!$C10</f>
        <v>2</v>
      </c>
      <c r="M6" s="152">
        <f>'Übersicht Übungen'!$C11</f>
        <v>3</v>
      </c>
      <c r="N6" s="152">
        <f>'Übersicht Übungen'!$C12</f>
        <v>3</v>
      </c>
      <c r="O6" s="152">
        <f>'Übersicht Übungen'!$C13</f>
        <v>3</v>
      </c>
      <c r="P6" s="152">
        <f>'Übersicht Übungen'!$C14</f>
        <v>3</v>
      </c>
      <c r="Q6" s="152">
        <f>'Übersicht Übungen'!$C15</f>
        <v>3</v>
      </c>
      <c r="R6" s="153">
        <f>'Übersicht Übungen'!$C16</f>
        <v>2</v>
      </c>
      <c r="S6" s="10"/>
      <c r="T6" s="10"/>
      <c r="U6" s="10"/>
    </row>
    <row r="7" spans="1:21" ht="15.75" x14ac:dyDescent="0.2">
      <c r="A7" s="11" t="s">
        <v>0</v>
      </c>
      <c r="B7" s="11" t="s">
        <v>48</v>
      </c>
      <c r="C7" s="12" t="s">
        <v>8</v>
      </c>
      <c r="D7" s="13" t="s">
        <v>11</v>
      </c>
      <c r="E7" s="13" t="s">
        <v>13</v>
      </c>
      <c r="F7" s="12" t="s">
        <v>5</v>
      </c>
      <c r="G7" s="13" t="s">
        <v>12</v>
      </c>
      <c r="H7" s="354" t="s">
        <v>9</v>
      </c>
      <c r="I7" s="355"/>
      <c r="J7" s="355"/>
      <c r="K7" s="355"/>
      <c r="L7" s="355"/>
      <c r="M7" s="355"/>
      <c r="N7" s="355"/>
      <c r="O7" s="355"/>
      <c r="P7" s="355"/>
      <c r="Q7" s="355"/>
      <c r="R7" s="356"/>
      <c r="S7" s="111" t="s">
        <v>7</v>
      </c>
      <c r="T7" s="121" t="s">
        <v>14</v>
      </c>
      <c r="U7" s="111" t="s">
        <v>4</v>
      </c>
    </row>
    <row r="8" spans="1:21" ht="29.1" customHeight="1" x14ac:dyDescent="0.2">
      <c r="A8" s="14">
        <f>IF(Dateneingabe!A12="","",Dateneingabe!A12)</f>
        <v>1</v>
      </c>
      <c r="B8" s="14" t="str">
        <f>IF(Dateneingabe!B12="","",Dateneingabe!B12)</f>
        <v/>
      </c>
      <c r="C8" s="15" t="str">
        <f>IF(Dateneingabe!E12="","",Dateneingabe!E12)</f>
        <v>Anna-Lena Scondo</v>
      </c>
      <c r="D8" s="16" t="str">
        <f>IF(Dateneingabe!F12="","",Dateneingabe!F12)</f>
        <v>VSGO</v>
      </c>
      <c r="E8" s="16" t="str">
        <f>IF(Dateneingabe!G12="","",Dateneingabe!G12)</f>
        <v>HSVRM</v>
      </c>
      <c r="F8" s="17" t="str">
        <f>IF(Dateneingabe!H12="","",Dateneingabe!H12)</f>
        <v>Lou</v>
      </c>
      <c r="G8" s="18" t="str">
        <f>IF(Dateneingabe!I12="","",Dateneingabe!I12)</f>
        <v>Mix</v>
      </c>
      <c r="H8" s="219">
        <v>8</v>
      </c>
      <c r="I8" s="220">
        <v>7.5</v>
      </c>
      <c r="J8" s="220">
        <v>9</v>
      </c>
      <c r="K8" s="220">
        <v>6.5</v>
      </c>
      <c r="L8" s="220">
        <v>7.5</v>
      </c>
      <c r="M8" s="220">
        <v>7</v>
      </c>
      <c r="N8" s="220">
        <v>10</v>
      </c>
      <c r="O8" s="220">
        <v>9</v>
      </c>
      <c r="P8" s="220">
        <v>9</v>
      </c>
      <c r="Q8" s="220">
        <v>7</v>
      </c>
      <c r="R8" s="221">
        <v>9</v>
      </c>
      <c r="S8" s="19">
        <f t="shared" ref="S8:S25" si="0">S27</f>
        <v>260</v>
      </c>
      <c r="T8" s="19" t="str">
        <f>IF(U8="DIS","NB",IF(S8=0,"",IF(S8&gt;$B$29,"V",IF(S8&gt;$B$30,"SG",IF(S8&gt;$B$31,"G","NB")))))</f>
        <v>V</v>
      </c>
      <c r="U8" s="127">
        <v>1</v>
      </c>
    </row>
    <row r="9" spans="1:21" ht="29.1" customHeight="1" x14ac:dyDescent="0.2">
      <c r="A9" s="20" t="str">
        <f>IF(Dateneingabe!A13="","",Dateneingabe!A13)</f>
        <v/>
      </c>
      <c r="B9" s="20" t="str">
        <f>IF(Dateneingabe!B13="","",Dateneingabe!B13)</f>
        <v/>
      </c>
      <c r="C9" s="21" t="str">
        <f>IF(Dateneingabe!E13="","",Dateneingabe!E13)</f>
        <v/>
      </c>
      <c r="D9" s="22" t="str">
        <f>IF(Dateneingabe!F13="","",Dateneingabe!F13)</f>
        <v/>
      </c>
      <c r="E9" s="22" t="str">
        <f>IF(Dateneingabe!G13="","",Dateneingabe!G13)</f>
        <v/>
      </c>
      <c r="F9" s="23" t="str">
        <f>IF(Dateneingabe!H13="","",Dateneingabe!H13)</f>
        <v/>
      </c>
      <c r="G9" s="24" t="str">
        <f>IF(Dateneingabe!I13="","",Dateneingabe!I13)</f>
        <v/>
      </c>
      <c r="H9" s="222"/>
      <c r="I9" s="223"/>
      <c r="J9" s="223"/>
      <c r="K9" s="223"/>
      <c r="L9" s="223"/>
      <c r="M9" s="223"/>
      <c r="N9" s="223"/>
      <c r="O9" s="223"/>
      <c r="P9" s="223"/>
      <c r="Q9" s="223"/>
      <c r="R9" s="224"/>
      <c r="S9" s="25">
        <f t="shared" si="0"/>
        <v>0</v>
      </c>
      <c r="T9" s="25" t="str">
        <f t="shared" ref="T9:T25" si="1">IF(U9="DIS","NB",IF(S9=0,"",IF(S9&gt;$B$29,"V",IF(S9&gt;$B$30,"SG",IF(S9&gt;$B$31,"G","NB")))))</f>
        <v/>
      </c>
      <c r="U9" s="128"/>
    </row>
    <row r="10" spans="1:21" ht="29.1" customHeight="1" x14ac:dyDescent="0.2">
      <c r="A10" s="20" t="str">
        <f>IF(Dateneingabe!A14="","",Dateneingabe!A14)</f>
        <v/>
      </c>
      <c r="B10" s="20" t="str">
        <f>IF(Dateneingabe!B14="","",Dateneingabe!B14)</f>
        <v/>
      </c>
      <c r="C10" s="21" t="str">
        <f>IF(Dateneingabe!E14="","",Dateneingabe!E14)</f>
        <v/>
      </c>
      <c r="D10" s="22" t="str">
        <f>IF(Dateneingabe!F14="","",Dateneingabe!F14)</f>
        <v/>
      </c>
      <c r="E10" s="22" t="str">
        <f>IF(Dateneingabe!G14="","",Dateneingabe!G14)</f>
        <v/>
      </c>
      <c r="F10" s="23" t="str">
        <f>IF(Dateneingabe!H14="","",Dateneingabe!H14)</f>
        <v/>
      </c>
      <c r="G10" s="24" t="str">
        <f>IF(Dateneingabe!I14="","",Dateneingabe!I14)</f>
        <v/>
      </c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25">
        <f t="shared" si="0"/>
        <v>0</v>
      </c>
      <c r="T10" s="25" t="str">
        <f t="shared" si="1"/>
        <v/>
      </c>
      <c r="U10" s="128"/>
    </row>
    <row r="11" spans="1:21" ht="29.1" customHeight="1" x14ac:dyDescent="0.2">
      <c r="A11" s="20" t="str">
        <f>IF(Dateneingabe!A15="","",Dateneingabe!A15)</f>
        <v/>
      </c>
      <c r="B11" s="20" t="str">
        <f>IF(Dateneingabe!B15="","",Dateneingabe!B15)</f>
        <v/>
      </c>
      <c r="C11" s="21" t="str">
        <f>IF(Dateneingabe!E15="","",Dateneingabe!E15)</f>
        <v/>
      </c>
      <c r="D11" s="22" t="str">
        <f>IF(Dateneingabe!F15="","",Dateneingabe!F15)</f>
        <v/>
      </c>
      <c r="E11" s="22" t="str">
        <f>IF(Dateneingabe!G15="","",Dateneingabe!G15)</f>
        <v/>
      </c>
      <c r="F11" s="23" t="str">
        <f>IF(Dateneingabe!H15="","",Dateneingabe!H15)</f>
        <v/>
      </c>
      <c r="G11" s="24" t="str">
        <f>IF(Dateneingabe!I15="","",Dateneingabe!I15)</f>
        <v/>
      </c>
      <c r="H11" s="222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5">
        <f t="shared" si="0"/>
        <v>0</v>
      </c>
      <c r="T11" s="25" t="str">
        <f t="shared" si="1"/>
        <v/>
      </c>
      <c r="U11" s="128"/>
    </row>
    <row r="12" spans="1:21" ht="29.1" customHeight="1" x14ac:dyDescent="0.2">
      <c r="A12" s="20" t="str">
        <f>IF(Dateneingabe!A16="","",Dateneingabe!A16)</f>
        <v/>
      </c>
      <c r="B12" s="20" t="str">
        <f>IF(Dateneingabe!B16="","",Dateneingabe!B16)</f>
        <v/>
      </c>
      <c r="C12" s="21" t="str">
        <f>IF(Dateneingabe!E16="","",Dateneingabe!E16)</f>
        <v/>
      </c>
      <c r="D12" s="22" t="str">
        <f>IF(Dateneingabe!F16="","",Dateneingabe!F16)</f>
        <v/>
      </c>
      <c r="E12" s="22" t="str">
        <f>IF(Dateneingabe!G16="","",Dateneingabe!G16)</f>
        <v/>
      </c>
      <c r="F12" s="23" t="str">
        <f>IF(Dateneingabe!H16="","",Dateneingabe!H16)</f>
        <v/>
      </c>
      <c r="G12" s="24" t="str">
        <f>IF(Dateneingabe!I16="","",Dateneingabe!I16)</f>
        <v/>
      </c>
      <c r="H12" s="222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5">
        <f t="shared" si="0"/>
        <v>0</v>
      </c>
      <c r="T12" s="25" t="str">
        <f t="shared" si="1"/>
        <v/>
      </c>
      <c r="U12" s="128"/>
    </row>
    <row r="13" spans="1:21" ht="29.1" customHeight="1" x14ac:dyDescent="0.2">
      <c r="A13" s="20" t="str">
        <f>IF(Dateneingabe!A17="","",Dateneingabe!A17)</f>
        <v/>
      </c>
      <c r="B13" s="20" t="str">
        <f>IF(Dateneingabe!B17="","",Dateneingabe!B17)</f>
        <v/>
      </c>
      <c r="C13" s="21" t="str">
        <f>IF(Dateneingabe!E17="","",Dateneingabe!E17)</f>
        <v/>
      </c>
      <c r="D13" s="22" t="str">
        <f>IF(Dateneingabe!F17="","",Dateneingabe!F17)</f>
        <v/>
      </c>
      <c r="E13" s="22" t="str">
        <f>IF(Dateneingabe!G17="","",Dateneingabe!G17)</f>
        <v/>
      </c>
      <c r="F13" s="23" t="str">
        <f>IF(Dateneingabe!H17="","",Dateneingabe!H17)</f>
        <v/>
      </c>
      <c r="G13" s="24" t="str">
        <f>IF(Dateneingabe!I17="","",Dateneingabe!I17)</f>
        <v/>
      </c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5">
        <f t="shared" si="0"/>
        <v>0</v>
      </c>
      <c r="T13" s="25" t="str">
        <f t="shared" si="1"/>
        <v/>
      </c>
      <c r="U13" s="128"/>
    </row>
    <row r="14" spans="1:21" ht="29.1" customHeight="1" x14ac:dyDescent="0.2">
      <c r="A14" s="20" t="str">
        <f>IF(Dateneingabe!A18="","",Dateneingabe!A18)</f>
        <v/>
      </c>
      <c r="B14" s="20" t="str">
        <f>IF(Dateneingabe!B18="","",Dateneingabe!B18)</f>
        <v/>
      </c>
      <c r="C14" s="21" t="str">
        <f>IF(Dateneingabe!E18="","",Dateneingabe!E18)</f>
        <v/>
      </c>
      <c r="D14" s="22" t="str">
        <f>IF(Dateneingabe!F18="","",Dateneingabe!F18)</f>
        <v/>
      </c>
      <c r="E14" s="22" t="str">
        <f>IF(Dateneingabe!G18="","",Dateneingabe!G18)</f>
        <v/>
      </c>
      <c r="F14" s="23" t="str">
        <f>IF(Dateneingabe!H18="","",Dateneingabe!H18)</f>
        <v/>
      </c>
      <c r="G14" s="24" t="str">
        <f>IF(Dateneingabe!I18="","",Dateneingabe!I18)</f>
        <v/>
      </c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4"/>
      <c r="S14" s="25">
        <f t="shared" si="0"/>
        <v>0</v>
      </c>
      <c r="T14" s="25" t="str">
        <f t="shared" si="1"/>
        <v/>
      </c>
      <c r="U14" s="128"/>
    </row>
    <row r="15" spans="1:21" ht="29.1" customHeight="1" x14ac:dyDescent="0.2">
      <c r="A15" s="20" t="str">
        <f>IF(Dateneingabe!A19="","",Dateneingabe!A19)</f>
        <v/>
      </c>
      <c r="B15" s="20" t="str">
        <f>IF(Dateneingabe!B19="","",Dateneingabe!B19)</f>
        <v/>
      </c>
      <c r="C15" s="21" t="str">
        <f>IF(Dateneingabe!E19="","",Dateneingabe!E19)</f>
        <v/>
      </c>
      <c r="D15" s="22" t="str">
        <f>IF(Dateneingabe!F19="","",Dateneingabe!F19)</f>
        <v/>
      </c>
      <c r="E15" s="22" t="str">
        <f>IF(Dateneingabe!G19="","",Dateneingabe!G19)</f>
        <v/>
      </c>
      <c r="F15" s="23" t="str">
        <f>IF(Dateneingabe!H19="","",Dateneingabe!H19)</f>
        <v/>
      </c>
      <c r="G15" s="24" t="str">
        <f>IF(Dateneingabe!I19="","",Dateneingabe!I19)</f>
        <v/>
      </c>
      <c r="H15" s="222"/>
      <c r="I15" s="223"/>
      <c r="J15" s="223"/>
      <c r="K15" s="223"/>
      <c r="L15" s="223"/>
      <c r="M15" s="223"/>
      <c r="N15" s="223"/>
      <c r="O15" s="223"/>
      <c r="P15" s="223"/>
      <c r="Q15" s="223"/>
      <c r="R15" s="224"/>
      <c r="S15" s="25">
        <f t="shared" si="0"/>
        <v>0</v>
      </c>
      <c r="T15" s="25" t="str">
        <f t="shared" si="1"/>
        <v/>
      </c>
      <c r="U15" s="128"/>
    </row>
    <row r="16" spans="1:21" ht="29.1" customHeight="1" x14ac:dyDescent="0.2">
      <c r="A16" s="20" t="str">
        <f>IF(Dateneingabe!A20="","",Dateneingabe!A20)</f>
        <v/>
      </c>
      <c r="B16" s="20" t="str">
        <f>IF(Dateneingabe!B20="","",Dateneingabe!B20)</f>
        <v/>
      </c>
      <c r="C16" s="21" t="str">
        <f>IF(Dateneingabe!E20="","",Dateneingabe!E20)</f>
        <v/>
      </c>
      <c r="D16" s="22" t="str">
        <f>IF(Dateneingabe!F20="","",Dateneingabe!F20)</f>
        <v/>
      </c>
      <c r="E16" s="22" t="str">
        <f>IF(Dateneingabe!G20="","",Dateneingabe!G20)</f>
        <v/>
      </c>
      <c r="F16" s="23" t="str">
        <f>IF(Dateneingabe!H20="","",Dateneingabe!H20)</f>
        <v/>
      </c>
      <c r="G16" s="24" t="str">
        <f>IF(Dateneingabe!I20="","",Dateneingabe!I20)</f>
        <v/>
      </c>
      <c r="H16" s="222"/>
      <c r="I16" s="223"/>
      <c r="J16" s="223"/>
      <c r="K16" s="223"/>
      <c r="L16" s="223"/>
      <c r="M16" s="223"/>
      <c r="N16" s="223"/>
      <c r="O16" s="223"/>
      <c r="P16" s="223"/>
      <c r="Q16" s="223"/>
      <c r="R16" s="224"/>
      <c r="S16" s="25">
        <f t="shared" si="0"/>
        <v>0</v>
      </c>
      <c r="T16" s="25" t="str">
        <f t="shared" si="1"/>
        <v/>
      </c>
      <c r="U16" s="128"/>
    </row>
    <row r="17" spans="1:21" ht="29.1" customHeight="1" x14ac:dyDescent="0.2">
      <c r="A17" s="20" t="str">
        <f>IF(Dateneingabe!A21="","",Dateneingabe!A21)</f>
        <v/>
      </c>
      <c r="B17" s="20" t="str">
        <f>IF(Dateneingabe!B21="","",Dateneingabe!B21)</f>
        <v/>
      </c>
      <c r="C17" s="21" t="str">
        <f>IF(Dateneingabe!E21="","",Dateneingabe!E21)</f>
        <v/>
      </c>
      <c r="D17" s="22" t="str">
        <f>IF(Dateneingabe!F21="","",Dateneingabe!F21)</f>
        <v/>
      </c>
      <c r="E17" s="22" t="str">
        <f>IF(Dateneingabe!G21="","",Dateneingabe!G21)</f>
        <v/>
      </c>
      <c r="F17" s="23" t="str">
        <f>IF(Dateneingabe!H21="","",Dateneingabe!H21)</f>
        <v/>
      </c>
      <c r="G17" s="24" t="str">
        <f>IF(Dateneingabe!I21="","",Dateneingabe!I21)</f>
        <v/>
      </c>
      <c r="H17" s="222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5">
        <f t="shared" si="0"/>
        <v>0</v>
      </c>
      <c r="T17" s="25" t="str">
        <f t="shared" si="1"/>
        <v/>
      </c>
      <c r="U17" s="128"/>
    </row>
    <row r="18" spans="1:21" ht="29.1" customHeight="1" x14ac:dyDescent="0.2">
      <c r="A18" s="20" t="str">
        <f>IF(Dateneingabe!A22="","",Dateneingabe!A22)</f>
        <v/>
      </c>
      <c r="B18" s="20" t="str">
        <f>IF(Dateneingabe!B22="","",Dateneingabe!B22)</f>
        <v/>
      </c>
      <c r="C18" s="21" t="str">
        <f>IF(Dateneingabe!E22="","",Dateneingabe!E22)</f>
        <v/>
      </c>
      <c r="D18" s="22" t="str">
        <f>IF(Dateneingabe!F22="","",Dateneingabe!F22)</f>
        <v/>
      </c>
      <c r="E18" s="22" t="str">
        <f>IF(Dateneingabe!G22="","",Dateneingabe!G22)</f>
        <v/>
      </c>
      <c r="F18" s="23" t="str">
        <f>IF(Dateneingabe!H22="","",Dateneingabe!H22)</f>
        <v/>
      </c>
      <c r="G18" s="24" t="str">
        <f>IF(Dateneingabe!I22="","",Dateneingabe!I22)</f>
        <v/>
      </c>
      <c r="H18" s="225"/>
      <c r="I18" s="223"/>
      <c r="J18" s="223"/>
      <c r="K18" s="223"/>
      <c r="L18" s="223"/>
      <c r="M18" s="223"/>
      <c r="N18" s="223"/>
      <c r="O18" s="223"/>
      <c r="P18" s="223"/>
      <c r="Q18" s="223"/>
      <c r="R18" s="226"/>
      <c r="S18" s="25">
        <f t="shared" si="0"/>
        <v>0</v>
      </c>
      <c r="T18" s="25" t="str">
        <f t="shared" si="1"/>
        <v/>
      </c>
      <c r="U18" s="128"/>
    </row>
    <row r="19" spans="1:21" ht="29.1" customHeight="1" x14ac:dyDescent="0.2">
      <c r="A19" s="20" t="str">
        <f>IF(Dateneingabe!A23="","",Dateneingabe!A23)</f>
        <v/>
      </c>
      <c r="B19" s="20" t="str">
        <f>IF(Dateneingabe!B23="","",Dateneingabe!B23)</f>
        <v/>
      </c>
      <c r="C19" s="21" t="str">
        <f>IF(Dateneingabe!E23="","",Dateneingabe!E23)</f>
        <v/>
      </c>
      <c r="D19" s="22" t="str">
        <f>IF(Dateneingabe!F23="","",Dateneingabe!F23)</f>
        <v/>
      </c>
      <c r="E19" s="22" t="str">
        <f>IF(Dateneingabe!G23="","",Dateneingabe!G23)</f>
        <v/>
      </c>
      <c r="F19" s="23" t="str">
        <f>IF(Dateneingabe!H23="","",Dateneingabe!H23)</f>
        <v/>
      </c>
      <c r="G19" s="24" t="str">
        <f>IF(Dateneingabe!I23="","",Dateneingabe!I23)</f>
        <v/>
      </c>
      <c r="H19" s="225"/>
      <c r="I19" s="223"/>
      <c r="J19" s="223"/>
      <c r="K19" s="223"/>
      <c r="L19" s="223"/>
      <c r="M19" s="223"/>
      <c r="N19" s="223"/>
      <c r="O19" s="223"/>
      <c r="P19" s="223"/>
      <c r="Q19" s="223"/>
      <c r="R19" s="226"/>
      <c r="S19" s="25">
        <f t="shared" si="0"/>
        <v>0</v>
      </c>
      <c r="T19" s="25" t="str">
        <f t="shared" si="1"/>
        <v/>
      </c>
      <c r="U19" s="128"/>
    </row>
    <row r="20" spans="1:21" ht="29.1" customHeight="1" x14ac:dyDescent="0.2">
      <c r="A20" s="20" t="str">
        <f>IF(Dateneingabe!A24="","",Dateneingabe!A24)</f>
        <v/>
      </c>
      <c r="B20" s="20" t="str">
        <f>IF(Dateneingabe!B24="","",Dateneingabe!B24)</f>
        <v/>
      </c>
      <c r="C20" s="21" t="str">
        <f>IF(Dateneingabe!E24="","",Dateneingabe!E24)</f>
        <v/>
      </c>
      <c r="D20" s="22" t="str">
        <f>IF(Dateneingabe!F24="","",Dateneingabe!F24)</f>
        <v/>
      </c>
      <c r="E20" s="22" t="str">
        <f>IF(Dateneingabe!G24="","",Dateneingabe!G24)</f>
        <v/>
      </c>
      <c r="F20" s="23" t="str">
        <f>IF(Dateneingabe!H24="","",Dateneingabe!H24)</f>
        <v/>
      </c>
      <c r="G20" s="24" t="str">
        <f>IF(Dateneingabe!I24="","",Dateneingabe!I24)</f>
        <v/>
      </c>
      <c r="H20" s="225"/>
      <c r="I20" s="223"/>
      <c r="J20" s="223"/>
      <c r="K20" s="223"/>
      <c r="L20" s="223"/>
      <c r="M20" s="223"/>
      <c r="N20" s="223"/>
      <c r="O20" s="223"/>
      <c r="P20" s="223"/>
      <c r="Q20" s="223"/>
      <c r="R20" s="226"/>
      <c r="S20" s="25">
        <f t="shared" si="0"/>
        <v>0</v>
      </c>
      <c r="T20" s="25" t="str">
        <f t="shared" si="1"/>
        <v/>
      </c>
      <c r="U20" s="128"/>
    </row>
    <row r="21" spans="1:21" ht="29.1" customHeight="1" x14ac:dyDescent="0.2">
      <c r="A21" s="20" t="str">
        <f>IF(Dateneingabe!A25="","",Dateneingabe!A25)</f>
        <v/>
      </c>
      <c r="B21" s="20" t="str">
        <f>IF(Dateneingabe!B25="","",Dateneingabe!B25)</f>
        <v/>
      </c>
      <c r="C21" s="21" t="str">
        <f>IF(Dateneingabe!E25="","",Dateneingabe!E25)</f>
        <v/>
      </c>
      <c r="D21" s="22" t="str">
        <f>IF(Dateneingabe!F25="","",Dateneingabe!F25)</f>
        <v/>
      </c>
      <c r="E21" s="22" t="str">
        <f>IF(Dateneingabe!G25="","",Dateneingabe!G25)</f>
        <v/>
      </c>
      <c r="F21" s="23" t="str">
        <f>IF(Dateneingabe!H25="","",Dateneingabe!H25)</f>
        <v/>
      </c>
      <c r="G21" s="24" t="str">
        <f>IF(Dateneingabe!I25="","",Dateneingabe!I25)</f>
        <v/>
      </c>
      <c r="H21" s="225"/>
      <c r="I21" s="223"/>
      <c r="J21" s="223"/>
      <c r="K21" s="223"/>
      <c r="L21" s="223"/>
      <c r="M21" s="223"/>
      <c r="N21" s="223"/>
      <c r="O21" s="223"/>
      <c r="P21" s="223"/>
      <c r="Q21" s="223"/>
      <c r="R21" s="226"/>
      <c r="S21" s="25">
        <f t="shared" si="0"/>
        <v>0</v>
      </c>
      <c r="T21" s="25" t="str">
        <f t="shared" si="1"/>
        <v/>
      </c>
      <c r="U21" s="128"/>
    </row>
    <row r="22" spans="1:21" ht="29.1" customHeight="1" x14ac:dyDescent="0.2">
      <c r="A22" s="20" t="str">
        <f>IF(Dateneingabe!A26="","",Dateneingabe!A26)</f>
        <v/>
      </c>
      <c r="B22" s="20" t="str">
        <f>IF(Dateneingabe!B26="","",Dateneingabe!B26)</f>
        <v/>
      </c>
      <c r="C22" s="21" t="str">
        <f>IF(Dateneingabe!E26="","",Dateneingabe!E26)</f>
        <v/>
      </c>
      <c r="D22" s="22" t="str">
        <f>IF(Dateneingabe!F26="","",Dateneingabe!F26)</f>
        <v/>
      </c>
      <c r="E22" s="22" t="str">
        <f>IF(Dateneingabe!G26="","",Dateneingabe!G26)</f>
        <v/>
      </c>
      <c r="F22" s="23" t="str">
        <f>IF(Dateneingabe!H26="","",Dateneingabe!H26)</f>
        <v/>
      </c>
      <c r="G22" s="24" t="str">
        <f>IF(Dateneingabe!I26="","",Dateneingabe!I26)</f>
        <v/>
      </c>
      <c r="H22" s="225"/>
      <c r="I22" s="223"/>
      <c r="J22" s="223"/>
      <c r="K22" s="223"/>
      <c r="L22" s="223"/>
      <c r="M22" s="223"/>
      <c r="N22" s="223"/>
      <c r="O22" s="223"/>
      <c r="P22" s="223"/>
      <c r="Q22" s="223"/>
      <c r="R22" s="226"/>
      <c r="S22" s="25">
        <f t="shared" si="0"/>
        <v>0</v>
      </c>
      <c r="T22" s="25" t="str">
        <f t="shared" si="1"/>
        <v/>
      </c>
      <c r="U22" s="128"/>
    </row>
    <row r="23" spans="1:21" ht="29.1" customHeight="1" x14ac:dyDescent="0.2">
      <c r="A23" s="20" t="str">
        <f>IF(Dateneingabe!A27="","",Dateneingabe!A27)</f>
        <v/>
      </c>
      <c r="B23" s="20" t="str">
        <f>IF(Dateneingabe!B27="","",Dateneingabe!B27)</f>
        <v/>
      </c>
      <c r="C23" s="21" t="str">
        <f>IF(Dateneingabe!E27="","",Dateneingabe!E27)</f>
        <v/>
      </c>
      <c r="D23" s="22" t="str">
        <f>IF(Dateneingabe!F27="","",Dateneingabe!F27)</f>
        <v/>
      </c>
      <c r="E23" s="22" t="str">
        <f>IF(Dateneingabe!G27="","",Dateneingabe!G27)</f>
        <v/>
      </c>
      <c r="F23" s="23" t="str">
        <f>IF(Dateneingabe!H27="","",Dateneingabe!H27)</f>
        <v/>
      </c>
      <c r="G23" s="24" t="str">
        <f>IF(Dateneingabe!I27="","",Dateneingabe!I27)</f>
        <v/>
      </c>
      <c r="H23" s="225"/>
      <c r="I23" s="223"/>
      <c r="J23" s="223"/>
      <c r="K23" s="223"/>
      <c r="L23" s="223"/>
      <c r="M23" s="223"/>
      <c r="N23" s="223"/>
      <c r="O23" s="223"/>
      <c r="P23" s="223"/>
      <c r="Q23" s="223"/>
      <c r="R23" s="226"/>
      <c r="S23" s="25">
        <f t="shared" si="0"/>
        <v>0</v>
      </c>
      <c r="T23" s="25" t="str">
        <f t="shared" si="1"/>
        <v/>
      </c>
      <c r="U23" s="128"/>
    </row>
    <row r="24" spans="1:21" ht="29.1" customHeight="1" x14ac:dyDescent="0.2">
      <c r="A24" s="20" t="str">
        <f>IF(Dateneingabe!A28="","",Dateneingabe!A28)</f>
        <v/>
      </c>
      <c r="B24" s="20" t="str">
        <f>IF(Dateneingabe!B28="","",Dateneingabe!B28)</f>
        <v/>
      </c>
      <c r="C24" s="21" t="str">
        <f>IF(Dateneingabe!E28="","",Dateneingabe!E28)</f>
        <v/>
      </c>
      <c r="D24" s="22" t="str">
        <f>IF(Dateneingabe!F28="","",Dateneingabe!F28)</f>
        <v/>
      </c>
      <c r="E24" s="22" t="str">
        <f>IF(Dateneingabe!G28="","",Dateneingabe!G28)</f>
        <v/>
      </c>
      <c r="F24" s="23" t="str">
        <f>IF(Dateneingabe!H28="","",Dateneingabe!H28)</f>
        <v/>
      </c>
      <c r="G24" s="24" t="str">
        <f>IF(Dateneingabe!I28="","",Dateneingabe!I28)</f>
        <v/>
      </c>
      <c r="H24" s="225"/>
      <c r="I24" s="223"/>
      <c r="J24" s="223"/>
      <c r="K24" s="223"/>
      <c r="L24" s="223"/>
      <c r="M24" s="223"/>
      <c r="N24" s="223"/>
      <c r="O24" s="223"/>
      <c r="P24" s="223"/>
      <c r="Q24" s="223"/>
      <c r="R24" s="226"/>
      <c r="S24" s="25">
        <f t="shared" si="0"/>
        <v>0</v>
      </c>
      <c r="T24" s="25" t="str">
        <f t="shared" si="1"/>
        <v/>
      </c>
      <c r="U24" s="128"/>
    </row>
    <row r="25" spans="1:21" ht="29.1" customHeight="1" x14ac:dyDescent="0.2">
      <c r="A25" s="27" t="str">
        <f>IF(Dateneingabe!A29="","",Dateneingabe!A29)</f>
        <v/>
      </c>
      <c r="B25" s="27" t="str">
        <f>IF(Dateneingabe!B29="","",Dateneingabe!B29)</f>
        <v/>
      </c>
      <c r="C25" s="28" t="str">
        <f>IF(Dateneingabe!E29="","",Dateneingabe!E29)</f>
        <v/>
      </c>
      <c r="D25" s="29" t="str">
        <f>IF(Dateneingabe!F29="","",Dateneingabe!F29)</f>
        <v/>
      </c>
      <c r="E25" s="29" t="str">
        <f>IF(Dateneingabe!G29="","",Dateneingabe!G29)</f>
        <v/>
      </c>
      <c r="F25" s="30" t="str">
        <f>IF(Dateneingabe!H29="","",Dateneingabe!H29)</f>
        <v/>
      </c>
      <c r="G25" s="31" t="str">
        <f>IF(Dateneingabe!I29="","",Dateneingabe!I29)</f>
        <v/>
      </c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9"/>
      <c r="S25" s="33">
        <f t="shared" si="0"/>
        <v>0</v>
      </c>
      <c r="T25" s="33" t="str">
        <f t="shared" si="1"/>
        <v/>
      </c>
      <c r="U25" s="129"/>
    </row>
    <row r="26" spans="1:21" x14ac:dyDescent="0.2">
      <c r="A26" s="144" t="str">
        <f>'Hinweise - bitte beachten!!!'!A1:A1&amp;" - "&amp;'Hinweise - bitte beachten!!!'!A2:A2</f>
        <v>HSVRM Obedience Auswertung - Version 2016 v4.4 - erstellt von Sören Marquardt für den Hundesportverband Rhein-Main (HSVRM)</v>
      </c>
    </row>
    <row r="27" spans="1:21" x14ac:dyDescent="0.2">
      <c r="H27" s="6">
        <f>IF(H8="",0,H8)</f>
        <v>8</v>
      </c>
      <c r="I27" s="6">
        <f t="shared" ref="I27:R27" si="2">IF(I8="",0,I8)</f>
        <v>7.5</v>
      </c>
      <c r="J27" s="6">
        <f t="shared" si="2"/>
        <v>9</v>
      </c>
      <c r="K27" s="6">
        <f t="shared" si="2"/>
        <v>6.5</v>
      </c>
      <c r="L27" s="6">
        <f t="shared" si="2"/>
        <v>7.5</v>
      </c>
      <c r="M27" s="6">
        <f t="shared" si="2"/>
        <v>7</v>
      </c>
      <c r="N27" s="6">
        <f t="shared" si="2"/>
        <v>10</v>
      </c>
      <c r="O27" s="6">
        <f t="shared" si="2"/>
        <v>9</v>
      </c>
      <c r="P27" s="6">
        <f t="shared" si="2"/>
        <v>9</v>
      </c>
      <c r="Q27" s="6">
        <f t="shared" si="2"/>
        <v>7</v>
      </c>
      <c r="R27" s="6">
        <f t="shared" si="2"/>
        <v>9</v>
      </c>
      <c r="S27" s="6">
        <f t="shared" ref="S27:S44" si="3">SUM(H27*$H$6+I27*$I$6+J27*$J$6+K27*$K$6+L27*$L$6+M27*$M$6+N27*$N$6+O27*$O$6+P27*$P$6+Q27*$Q$6+R27*$R$6)</f>
        <v>260</v>
      </c>
    </row>
    <row r="28" spans="1:21" x14ac:dyDescent="0.2">
      <c r="A28" s="142">
        <f>'Übersicht Übungen'!H7</f>
        <v>256</v>
      </c>
      <c r="B28" s="142">
        <f>'Übersicht Übungen'!I7</f>
        <v>320</v>
      </c>
      <c r="C28" s="143" t="s">
        <v>26</v>
      </c>
      <c r="D28" s="143" t="s">
        <v>26</v>
      </c>
      <c r="H28" s="6">
        <f t="shared" ref="H28:R43" si="4">IF(H9="",0,H9)</f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6">
        <f t="shared" si="4"/>
        <v>0</v>
      </c>
      <c r="P28" s="6">
        <f t="shared" si="4"/>
        <v>0</v>
      </c>
      <c r="Q28" s="6">
        <f t="shared" si="4"/>
        <v>0</v>
      </c>
      <c r="R28" s="6">
        <f t="shared" si="4"/>
        <v>0</v>
      </c>
      <c r="S28" s="6">
        <f t="shared" si="3"/>
        <v>0</v>
      </c>
    </row>
    <row r="29" spans="1:21" x14ac:dyDescent="0.2">
      <c r="A29" s="142">
        <f>'Übersicht Übungen'!H8</f>
        <v>224</v>
      </c>
      <c r="B29" s="142">
        <f>'Übersicht Übungen'!I8</f>
        <v>255.5</v>
      </c>
      <c r="C29" s="98">
        <v>0</v>
      </c>
      <c r="D29" s="98">
        <v>0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3"/>
        <v>0</v>
      </c>
    </row>
    <row r="30" spans="1:21" x14ac:dyDescent="0.2">
      <c r="A30" s="142">
        <f>'Übersicht Übungen'!H9</f>
        <v>192</v>
      </c>
      <c r="B30" s="142">
        <f>'Übersicht Übungen'!I9</f>
        <v>223.5</v>
      </c>
      <c r="C30" s="98">
        <v>5</v>
      </c>
      <c r="D30" s="98">
        <v>5</v>
      </c>
      <c r="H30" s="6">
        <f t="shared" si="4"/>
        <v>0</v>
      </c>
      <c r="I30" s="6">
        <f t="shared" si="4"/>
        <v>0</v>
      </c>
      <c r="J30" s="6">
        <f t="shared" si="4"/>
        <v>0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 t="shared" si="4"/>
        <v>0</v>
      </c>
      <c r="O30" s="6">
        <f t="shared" si="4"/>
        <v>0</v>
      </c>
      <c r="P30" s="6">
        <f t="shared" si="4"/>
        <v>0</v>
      </c>
      <c r="Q30" s="6">
        <f t="shared" si="4"/>
        <v>0</v>
      </c>
      <c r="R30" s="6">
        <f t="shared" si="4"/>
        <v>0</v>
      </c>
      <c r="S30" s="6">
        <f t="shared" si="3"/>
        <v>0</v>
      </c>
    </row>
    <row r="31" spans="1:21" x14ac:dyDescent="0.2">
      <c r="A31" s="142">
        <f>'Übersicht Übungen'!H10</f>
        <v>0</v>
      </c>
      <c r="B31" s="142">
        <f>'Übersicht Übungen'!I10</f>
        <v>191.5</v>
      </c>
      <c r="C31" s="99">
        <v>5.25</v>
      </c>
      <c r="D31" s="99">
        <v>5.5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0</v>
      </c>
      <c r="N31" s="6">
        <f t="shared" si="4"/>
        <v>0</v>
      </c>
      <c r="O31" s="6">
        <f t="shared" si="4"/>
        <v>0</v>
      </c>
      <c r="P31" s="6">
        <f t="shared" si="4"/>
        <v>0</v>
      </c>
      <c r="Q31" s="6">
        <f t="shared" si="4"/>
        <v>0</v>
      </c>
      <c r="R31" s="6">
        <f t="shared" si="4"/>
        <v>0</v>
      </c>
      <c r="S31" s="6">
        <f t="shared" si="3"/>
        <v>0</v>
      </c>
    </row>
    <row r="32" spans="1:21" x14ac:dyDescent="0.2">
      <c r="C32" s="99">
        <v>5.5</v>
      </c>
      <c r="D32" s="99">
        <v>6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  <c r="O32" s="6">
        <f t="shared" si="4"/>
        <v>0</v>
      </c>
      <c r="P32" s="6">
        <f t="shared" si="4"/>
        <v>0</v>
      </c>
      <c r="Q32" s="6">
        <f t="shared" si="4"/>
        <v>0</v>
      </c>
      <c r="R32" s="6">
        <f t="shared" si="4"/>
        <v>0</v>
      </c>
      <c r="S32" s="6">
        <f t="shared" si="3"/>
        <v>0</v>
      </c>
    </row>
    <row r="33" spans="3:19" x14ac:dyDescent="0.2">
      <c r="C33" s="99">
        <v>5.75</v>
      </c>
      <c r="D33" s="99">
        <v>6.5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0</v>
      </c>
      <c r="L33" s="6">
        <f t="shared" si="4"/>
        <v>0</v>
      </c>
      <c r="M33" s="6">
        <f t="shared" si="4"/>
        <v>0</v>
      </c>
      <c r="N33" s="6">
        <f t="shared" si="4"/>
        <v>0</v>
      </c>
      <c r="O33" s="6">
        <f t="shared" si="4"/>
        <v>0</v>
      </c>
      <c r="P33" s="6">
        <f t="shared" si="4"/>
        <v>0</v>
      </c>
      <c r="Q33" s="6">
        <f t="shared" si="4"/>
        <v>0</v>
      </c>
      <c r="R33" s="6">
        <f t="shared" si="4"/>
        <v>0</v>
      </c>
      <c r="S33" s="6">
        <f t="shared" si="3"/>
        <v>0</v>
      </c>
    </row>
    <row r="34" spans="3:19" x14ac:dyDescent="0.2">
      <c r="C34" s="99">
        <v>6</v>
      </c>
      <c r="D34" s="99">
        <v>7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3"/>
        <v>0</v>
      </c>
    </row>
    <row r="35" spans="3:19" x14ac:dyDescent="0.2">
      <c r="C35" s="99">
        <v>6.25</v>
      </c>
      <c r="D35" s="99">
        <v>7.5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6">
        <f t="shared" si="4"/>
        <v>0</v>
      </c>
      <c r="P35" s="6">
        <f t="shared" si="4"/>
        <v>0</v>
      </c>
      <c r="Q35" s="6">
        <f t="shared" si="4"/>
        <v>0</v>
      </c>
      <c r="R35" s="6">
        <f t="shared" si="4"/>
        <v>0</v>
      </c>
      <c r="S35" s="6">
        <f t="shared" si="3"/>
        <v>0</v>
      </c>
    </row>
    <row r="36" spans="3:19" x14ac:dyDescent="0.2">
      <c r="C36" s="99">
        <v>6.5</v>
      </c>
      <c r="D36" s="99">
        <v>8</v>
      </c>
      <c r="H36" s="6">
        <f t="shared" si="4"/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  <c r="L36" s="6">
        <f t="shared" si="4"/>
        <v>0</v>
      </c>
      <c r="M36" s="6">
        <f t="shared" si="4"/>
        <v>0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0</v>
      </c>
      <c r="R36" s="6">
        <f t="shared" si="4"/>
        <v>0</v>
      </c>
      <c r="S36" s="6">
        <f t="shared" si="3"/>
        <v>0</v>
      </c>
    </row>
    <row r="37" spans="3:19" x14ac:dyDescent="0.2">
      <c r="C37" s="99">
        <v>6.75</v>
      </c>
      <c r="D37" s="99">
        <v>8.5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0</v>
      </c>
      <c r="N37" s="6">
        <f t="shared" si="4"/>
        <v>0</v>
      </c>
      <c r="O37" s="6">
        <f t="shared" si="4"/>
        <v>0</v>
      </c>
      <c r="P37" s="6">
        <f t="shared" si="4"/>
        <v>0</v>
      </c>
      <c r="Q37" s="6">
        <f t="shared" si="4"/>
        <v>0</v>
      </c>
      <c r="R37" s="6">
        <f t="shared" si="4"/>
        <v>0</v>
      </c>
      <c r="S37" s="6">
        <f t="shared" si="3"/>
        <v>0</v>
      </c>
    </row>
    <row r="38" spans="3:19" x14ac:dyDescent="0.2">
      <c r="C38" s="99">
        <v>7</v>
      </c>
      <c r="D38" s="99">
        <v>9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6">
        <f t="shared" si="4"/>
        <v>0</v>
      </c>
      <c r="S38" s="6">
        <f t="shared" si="3"/>
        <v>0</v>
      </c>
    </row>
    <row r="39" spans="3:19" x14ac:dyDescent="0.2">
      <c r="C39" s="99">
        <v>7.25</v>
      </c>
      <c r="D39" s="99">
        <v>9.5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0</v>
      </c>
      <c r="O39" s="6">
        <f t="shared" si="4"/>
        <v>0</v>
      </c>
      <c r="P39" s="6">
        <f t="shared" si="4"/>
        <v>0</v>
      </c>
      <c r="Q39" s="6">
        <f t="shared" si="4"/>
        <v>0</v>
      </c>
      <c r="R39" s="6">
        <f t="shared" si="4"/>
        <v>0</v>
      </c>
      <c r="S39" s="6">
        <f t="shared" si="3"/>
        <v>0</v>
      </c>
    </row>
    <row r="40" spans="3:19" x14ac:dyDescent="0.2">
      <c r="C40" s="99">
        <v>7.5</v>
      </c>
      <c r="D40" s="100">
        <v>10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6">
        <f t="shared" si="4"/>
        <v>0</v>
      </c>
      <c r="P40" s="6">
        <f t="shared" si="4"/>
        <v>0</v>
      </c>
      <c r="Q40" s="6">
        <f t="shared" si="4"/>
        <v>0</v>
      </c>
      <c r="R40" s="6">
        <f t="shared" si="4"/>
        <v>0</v>
      </c>
      <c r="S40" s="6">
        <f t="shared" si="3"/>
        <v>0</v>
      </c>
    </row>
    <row r="41" spans="3:19" x14ac:dyDescent="0.2">
      <c r="C41" s="99">
        <v>7.75</v>
      </c>
      <c r="D41"/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6">
        <f t="shared" si="4"/>
        <v>0</v>
      </c>
      <c r="P41" s="6">
        <f t="shared" si="4"/>
        <v>0</v>
      </c>
      <c r="Q41" s="6">
        <f t="shared" si="4"/>
        <v>0</v>
      </c>
      <c r="R41" s="6">
        <f t="shared" si="4"/>
        <v>0</v>
      </c>
      <c r="S41" s="6">
        <f t="shared" si="3"/>
        <v>0</v>
      </c>
    </row>
    <row r="42" spans="3:19" x14ac:dyDescent="0.2">
      <c r="C42" s="99">
        <v>8</v>
      </c>
      <c r="D42"/>
      <c r="H42" s="6">
        <f t="shared" si="4"/>
        <v>0</v>
      </c>
      <c r="I42" s="6">
        <f t="shared" si="4"/>
        <v>0</v>
      </c>
      <c r="J42" s="6">
        <f t="shared" si="4"/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  <c r="N42" s="6">
        <f t="shared" si="4"/>
        <v>0</v>
      </c>
      <c r="O42" s="6">
        <f t="shared" si="4"/>
        <v>0</v>
      </c>
      <c r="P42" s="6">
        <f t="shared" si="4"/>
        <v>0</v>
      </c>
      <c r="Q42" s="6">
        <f t="shared" si="4"/>
        <v>0</v>
      </c>
      <c r="R42" s="6">
        <f t="shared" si="4"/>
        <v>0</v>
      </c>
      <c r="S42" s="6">
        <f t="shared" si="3"/>
        <v>0</v>
      </c>
    </row>
    <row r="43" spans="3:19" x14ac:dyDescent="0.2">
      <c r="C43" s="99">
        <v>8.25</v>
      </c>
      <c r="D43"/>
      <c r="H43" s="6">
        <f t="shared" si="4"/>
        <v>0</v>
      </c>
      <c r="I43" s="6">
        <f t="shared" si="4"/>
        <v>0</v>
      </c>
      <c r="J43" s="6">
        <f t="shared" si="4"/>
        <v>0</v>
      </c>
      <c r="K43" s="6">
        <f t="shared" si="4"/>
        <v>0</v>
      </c>
      <c r="L43" s="6">
        <f t="shared" si="4"/>
        <v>0</v>
      </c>
      <c r="M43" s="6">
        <f t="shared" si="4"/>
        <v>0</v>
      </c>
      <c r="N43" s="6">
        <f t="shared" si="4"/>
        <v>0</v>
      </c>
      <c r="O43" s="6">
        <f t="shared" si="4"/>
        <v>0</v>
      </c>
      <c r="P43" s="6">
        <f t="shared" si="4"/>
        <v>0</v>
      </c>
      <c r="Q43" s="6">
        <f t="shared" si="4"/>
        <v>0</v>
      </c>
      <c r="R43" s="6">
        <f t="shared" si="4"/>
        <v>0</v>
      </c>
      <c r="S43" s="6">
        <f t="shared" si="3"/>
        <v>0</v>
      </c>
    </row>
    <row r="44" spans="3:19" x14ac:dyDescent="0.2">
      <c r="C44" s="99">
        <v>8.5</v>
      </c>
      <c r="D44"/>
      <c r="H44" s="6">
        <f t="shared" ref="H44:R44" si="5">IF(H25="",0,H25)</f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  <c r="P44" s="6">
        <f t="shared" si="5"/>
        <v>0</v>
      </c>
      <c r="Q44" s="6">
        <f t="shared" si="5"/>
        <v>0</v>
      </c>
      <c r="R44" s="6">
        <f t="shared" si="5"/>
        <v>0</v>
      </c>
      <c r="S44" s="6">
        <f t="shared" si="3"/>
        <v>0</v>
      </c>
    </row>
    <row r="45" spans="3:19" x14ac:dyDescent="0.2">
      <c r="C45" s="99">
        <v>8.75</v>
      </c>
      <c r="D45"/>
    </row>
    <row r="46" spans="3:19" x14ac:dyDescent="0.2">
      <c r="C46" s="99">
        <v>9</v>
      </c>
      <c r="D46"/>
    </row>
    <row r="47" spans="3:19" x14ac:dyDescent="0.2">
      <c r="C47" s="99">
        <v>9.25</v>
      </c>
      <c r="D47"/>
    </row>
    <row r="48" spans="3:19" x14ac:dyDescent="0.2">
      <c r="C48" s="99">
        <v>9.5</v>
      </c>
      <c r="D48"/>
    </row>
    <row r="49" spans="3:4" x14ac:dyDescent="0.2">
      <c r="C49" s="99">
        <v>9.75</v>
      </c>
      <c r="D49"/>
    </row>
    <row r="50" spans="3:4" x14ac:dyDescent="0.2">
      <c r="C50" s="100">
        <v>10</v>
      </c>
      <c r="D50"/>
    </row>
  </sheetData>
  <sheetProtection password="C900" sheet="1" objects="1" scenarios="1"/>
  <mergeCells count="9">
    <mergeCell ref="H7:R7"/>
    <mergeCell ref="A2:C2"/>
    <mergeCell ref="D2:F2"/>
    <mergeCell ref="H2:P2"/>
    <mergeCell ref="E1:N1"/>
    <mergeCell ref="A4:F6"/>
    <mergeCell ref="O1:U1"/>
    <mergeCell ref="S2:U2"/>
    <mergeCell ref="A1:D1"/>
  </mergeCells>
  <phoneticPr fontId="0" type="noConversion"/>
  <conditionalFormatting sqref="S8:S25">
    <cfRule type="cellIs" dxfId="11" priority="2" stopIfTrue="1" operator="equal">
      <formula>0</formula>
    </cfRule>
  </conditionalFormatting>
  <conditionalFormatting sqref="H4:R6">
    <cfRule type="cellIs" dxfId="10" priority="1" operator="equal">
      <formula>0</formula>
    </cfRule>
  </conditionalFormatting>
  <dataValidations count="1">
    <dataValidation type="list" allowBlank="1" showDropDown="1" showInputMessage="1" showErrorMessage="1" errorTitle="Falsche Eingabe!" error="Bitte nur &quot;0&quot; oder Bewertungen von 5,0 - 10,0 eingeben!" promptTitle="Bewertung eingeben!" prompt="Bitte nur &quot;0&quot; oder Bewertungen von 5,0 - 10,0 eingeben!" sqref="H8:R25">
      <formula1>$C$29:$C$50</formula1>
    </dataValidation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72" fitToHeight="0" orientation="landscape" r:id="rId1"/>
  <headerFooter alignWithMargins="0">
    <oddFooter>&amp;LVorlage: HSVRM / Sören Marquardt
&amp;D/&amp;T&amp;C&amp;F
&amp;A&amp;RSeite: 
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U50"/>
  <sheetViews>
    <sheetView showGridLines="0" tabSelected="1" zoomScale="90" zoomScaleNormal="90" workbookViewId="0">
      <pane xSplit="7" ySplit="7" topLeftCell="H8" activePane="bottomRight" state="frozen"/>
      <selection activeCell="A14" sqref="A14"/>
      <selection pane="topRight" activeCell="A14" sqref="A14"/>
      <selection pane="bottomLeft" activeCell="A14" sqref="A14"/>
      <selection pane="bottomRight" activeCell="A7" sqref="A7:U25"/>
    </sheetView>
  </sheetViews>
  <sheetFormatPr baseColWidth="10" defaultColWidth="7" defaultRowHeight="12.75" x14ac:dyDescent="0.2"/>
  <cols>
    <col min="1" max="2" width="5.7109375" style="2" customWidth="1"/>
    <col min="3" max="3" width="20.28515625" style="2" bestFit="1" customWidth="1"/>
    <col min="4" max="4" width="16.42578125" style="2" bestFit="1" customWidth="1"/>
    <col min="5" max="5" width="9" style="2" bestFit="1" customWidth="1"/>
    <col min="6" max="6" width="23.85546875" style="2" bestFit="1" customWidth="1"/>
    <col min="7" max="7" width="19.5703125" style="2" bestFit="1" customWidth="1"/>
    <col min="8" max="18" width="5.7109375" style="2" customWidth="1"/>
    <col min="19" max="19" width="9.7109375" style="2" customWidth="1"/>
    <col min="20" max="20" width="5.5703125" style="2" bestFit="1" customWidth="1"/>
    <col min="21" max="21" width="9.7109375" style="2" customWidth="1"/>
    <col min="22" max="16384" width="7" style="2"/>
  </cols>
  <sheetData>
    <row r="1" spans="1:21" ht="33.75" x14ac:dyDescent="0.2">
      <c r="A1" s="368" t="s">
        <v>104</v>
      </c>
      <c r="B1" s="368"/>
      <c r="C1" s="368"/>
      <c r="D1" s="368"/>
      <c r="E1" s="360" t="str">
        <f>Dateneingabe!C6&amp;""</f>
        <v>Obedience-Prüfung</v>
      </c>
      <c r="F1" s="360"/>
      <c r="G1" s="360"/>
      <c r="H1" s="360"/>
      <c r="I1" s="360"/>
      <c r="J1" s="360"/>
      <c r="K1" s="360"/>
      <c r="L1" s="360"/>
      <c r="M1" s="360"/>
      <c r="N1" s="360"/>
      <c r="O1" s="365" t="s">
        <v>80</v>
      </c>
      <c r="P1" s="365"/>
      <c r="Q1" s="365"/>
      <c r="R1" s="365"/>
      <c r="S1" s="365"/>
      <c r="T1" s="365"/>
      <c r="U1" s="365"/>
    </row>
    <row r="2" spans="1:21" s="5" customFormat="1" ht="15.75" x14ac:dyDescent="0.25">
      <c r="A2" s="357" t="s">
        <v>1</v>
      </c>
      <c r="B2" s="358"/>
      <c r="C2" s="358"/>
      <c r="D2" s="359" t="str">
        <f>Dateneingabe!C5</f>
        <v>VSG Offenbach</v>
      </c>
      <c r="E2" s="359"/>
      <c r="F2" s="359"/>
      <c r="G2" s="3" t="s">
        <v>2</v>
      </c>
      <c r="H2" s="359" t="str">
        <f>Dateneingabe!I4</f>
        <v>Mirjam Claasen</v>
      </c>
      <c r="I2" s="359"/>
      <c r="J2" s="359"/>
      <c r="K2" s="359"/>
      <c r="L2" s="359"/>
      <c r="M2" s="359"/>
      <c r="N2" s="359"/>
      <c r="O2" s="359"/>
      <c r="P2" s="359"/>
      <c r="Q2" s="4"/>
      <c r="R2" s="3" t="s">
        <v>10</v>
      </c>
      <c r="S2" s="366">
        <f>Dateneingabe!C7</f>
        <v>42616</v>
      </c>
      <c r="T2" s="366"/>
      <c r="U2" s="367"/>
    </row>
    <row r="3" spans="1:21" ht="5.0999999999999996" customHeight="1" x14ac:dyDescent="0.2"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x14ac:dyDescent="0.2">
      <c r="A4" s="361" t="s">
        <v>196</v>
      </c>
      <c r="B4" s="361"/>
      <c r="C4" s="361"/>
      <c r="D4" s="361"/>
      <c r="E4" s="361"/>
      <c r="F4" s="362"/>
      <c r="G4" s="7" t="s">
        <v>3</v>
      </c>
      <c r="H4" s="113">
        <f>'Übersicht Übungen'!$A20</f>
        <v>1</v>
      </c>
      <c r="I4" s="114">
        <f>'Übersicht Übungen'!$A21</f>
        <v>10</v>
      </c>
      <c r="J4" s="114">
        <f>'Übersicht Übungen'!$A22</f>
        <v>3</v>
      </c>
      <c r="K4" s="114">
        <f>'Übersicht Übungen'!$A23</f>
        <v>4</v>
      </c>
      <c r="L4" s="114">
        <f>'Übersicht Übungen'!$A24</f>
        <v>8</v>
      </c>
      <c r="M4" s="114">
        <f>'Übersicht Übungen'!$A25</f>
        <v>2</v>
      </c>
      <c r="N4" s="114">
        <f>'Übersicht Übungen'!$A26</f>
        <v>7</v>
      </c>
      <c r="O4" s="114">
        <f>'Übersicht Übungen'!$A27</f>
        <v>9</v>
      </c>
      <c r="P4" s="114">
        <f>'Übersicht Übungen'!$A28</f>
        <v>5</v>
      </c>
      <c r="Q4" s="114">
        <f>'Übersicht Übungen'!$A29</f>
        <v>6</v>
      </c>
      <c r="R4" s="116">
        <f>'Übersicht Übungen'!$A30</f>
        <v>11</v>
      </c>
      <c r="S4" s="8"/>
      <c r="T4" s="8"/>
      <c r="U4" s="8"/>
    </row>
    <row r="5" spans="1:21" x14ac:dyDescent="0.2">
      <c r="A5" s="361"/>
      <c r="B5" s="361"/>
      <c r="C5" s="361"/>
      <c r="D5" s="361"/>
      <c r="E5" s="361"/>
      <c r="F5" s="362"/>
      <c r="G5" s="150" t="s">
        <v>183</v>
      </c>
      <c r="H5" s="117">
        <f>'Übersicht Übungen'!$B20</f>
        <v>1</v>
      </c>
      <c r="I5" s="118">
        <f>'Übersicht Übungen'!$B21</f>
        <v>2</v>
      </c>
      <c r="J5" s="118">
        <f>'Übersicht Übungen'!$B22</f>
        <v>3</v>
      </c>
      <c r="K5" s="118">
        <f>'Übersicht Übungen'!$B23</f>
        <v>4</v>
      </c>
      <c r="L5" s="118">
        <f>'Übersicht Übungen'!$B24</f>
        <v>5</v>
      </c>
      <c r="M5" s="118">
        <f>'Übersicht Übungen'!$B25</f>
        <v>6</v>
      </c>
      <c r="N5" s="118">
        <f>'Übersicht Übungen'!$B26</f>
        <v>7</v>
      </c>
      <c r="O5" s="118">
        <f>'Übersicht Übungen'!$B27</f>
        <v>8</v>
      </c>
      <c r="P5" s="118">
        <f>'Übersicht Übungen'!$B28</f>
        <v>9</v>
      </c>
      <c r="Q5" s="118">
        <f>'Übersicht Übungen'!$B29</f>
        <v>10</v>
      </c>
      <c r="R5" s="119">
        <f>'Übersicht Übungen'!$B30</f>
        <v>11</v>
      </c>
      <c r="S5" s="10"/>
      <c r="T5" s="10"/>
      <c r="U5" s="10"/>
    </row>
    <row r="6" spans="1:21" x14ac:dyDescent="0.2">
      <c r="A6" s="363"/>
      <c r="B6" s="363"/>
      <c r="C6" s="363"/>
      <c r="D6" s="363"/>
      <c r="E6" s="363"/>
      <c r="F6" s="364"/>
      <c r="G6" s="9" t="s">
        <v>6</v>
      </c>
      <c r="H6" s="151">
        <f>'Übersicht Übungen'!$C20</f>
        <v>3</v>
      </c>
      <c r="I6" s="152">
        <f>'Übersicht Übungen'!$C21</f>
        <v>3</v>
      </c>
      <c r="J6" s="152">
        <f>'Übersicht Übungen'!$C22</f>
        <v>3</v>
      </c>
      <c r="K6" s="152">
        <f>'Übersicht Übungen'!$C23</f>
        <v>3</v>
      </c>
      <c r="L6" s="152">
        <f>'Übersicht Übungen'!$C24</f>
        <v>3</v>
      </c>
      <c r="M6" s="152">
        <f>'Übersicht Übungen'!$C25</f>
        <v>3</v>
      </c>
      <c r="N6" s="152">
        <f>'Übersicht Übungen'!$C26</f>
        <v>4</v>
      </c>
      <c r="O6" s="152">
        <f>'Übersicht Übungen'!$C27</f>
        <v>3</v>
      </c>
      <c r="P6" s="152">
        <f>'Übersicht Übungen'!$C28</f>
        <v>2</v>
      </c>
      <c r="Q6" s="152">
        <f>'Übersicht Übungen'!$C29</f>
        <v>3</v>
      </c>
      <c r="R6" s="153">
        <f>'Übersicht Übungen'!$C30</f>
        <v>2</v>
      </c>
      <c r="S6" s="10"/>
      <c r="T6" s="10"/>
      <c r="U6" s="10"/>
    </row>
    <row r="7" spans="1:21" ht="15.75" x14ac:dyDescent="0.2">
      <c r="A7" s="11" t="s">
        <v>0</v>
      </c>
      <c r="B7" s="11" t="s">
        <v>48</v>
      </c>
      <c r="C7" s="12" t="s">
        <v>8</v>
      </c>
      <c r="D7" s="13" t="s">
        <v>11</v>
      </c>
      <c r="E7" s="13" t="s">
        <v>13</v>
      </c>
      <c r="F7" s="12" t="s">
        <v>5</v>
      </c>
      <c r="G7" s="13" t="s">
        <v>12</v>
      </c>
      <c r="H7" s="354" t="s">
        <v>9</v>
      </c>
      <c r="I7" s="355"/>
      <c r="J7" s="355"/>
      <c r="K7" s="355"/>
      <c r="L7" s="355"/>
      <c r="M7" s="355"/>
      <c r="N7" s="355"/>
      <c r="O7" s="355"/>
      <c r="P7" s="355"/>
      <c r="Q7" s="355"/>
      <c r="R7" s="356"/>
      <c r="S7" s="111" t="s">
        <v>7</v>
      </c>
      <c r="T7" s="121" t="s">
        <v>14</v>
      </c>
      <c r="U7" s="111" t="s">
        <v>4</v>
      </c>
    </row>
    <row r="8" spans="1:21" ht="29.1" customHeight="1" x14ac:dyDescent="0.2">
      <c r="A8" s="14">
        <f>IF(Dateneingabe!A33="","",Dateneingabe!A33)</f>
        <v>3</v>
      </c>
      <c r="B8" s="14" t="str">
        <f>IF(Dateneingabe!B33="","",Dateneingabe!B33)</f>
        <v/>
      </c>
      <c r="C8" s="15" t="str">
        <f>IF(Dateneingabe!E33="","",Dateneingabe!E33)</f>
        <v>Hanna Pfeiffer</v>
      </c>
      <c r="D8" s="16" t="str">
        <f>IF(Dateneingabe!F33="","",Dateneingabe!F33)</f>
        <v>VSGO</v>
      </c>
      <c r="E8" s="16" t="str">
        <f>IF(Dateneingabe!G33="","",Dateneingabe!G33)</f>
        <v>HSVRM</v>
      </c>
      <c r="F8" s="17" t="str">
        <f>IF(Dateneingabe!H33="","",Dateneingabe!H33)</f>
        <v>Nele</v>
      </c>
      <c r="G8" s="18" t="str">
        <f>IF(Dateneingabe!I33="","",Dateneingabe!I33)</f>
        <v>Mix</v>
      </c>
      <c r="H8" s="219">
        <v>9.5</v>
      </c>
      <c r="I8" s="220">
        <v>10</v>
      </c>
      <c r="J8" s="220">
        <v>7</v>
      </c>
      <c r="K8" s="220">
        <v>10</v>
      </c>
      <c r="L8" s="220">
        <v>7</v>
      </c>
      <c r="M8" s="220">
        <v>7</v>
      </c>
      <c r="N8" s="220">
        <v>8</v>
      </c>
      <c r="O8" s="220">
        <v>10</v>
      </c>
      <c r="P8" s="220">
        <v>7.5</v>
      </c>
      <c r="Q8" s="220">
        <v>10</v>
      </c>
      <c r="R8" s="221">
        <v>9</v>
      </c>
      <c r="S8" s="19">
        <f t="shared" ref="S8:S25" si="0">S27</f>
        <v>276.5</v>
      </c>
      <c r="T8" s="19" t="str">
        <f t="shared" ref="T8:T25" si="1">IF(U8="DIS","NB",IF(S8=0,"",IF(S8&gt;$B$29,"V",IF(S8&gt;$B$30,"SG",IF(S8&gt;$B$31,"G","NB")))))</f>
        <v>V</v>
      </c>
      <c r="U8" s="127">
        <v>1</v>
      </c>
    </row>
    <row r="9" spans="1:21" ht="29.1" customHeight="1" x14ac:dyDescent="0.2">
      <c r="A9" s="20">
        <f>IF(Dateneingabe!A34="","",Dateneingabe!A34)</f>
        <v>4</v>
      </c>
      <c r="B9" s="20" t="str">
        <f>IF(Dateneingabe!B34="","",Dateneingabe!B34)</f>
        <v/>
      </c>
      <c r="C9" s="21" t="str">
        <f>IF(Dateneingabe!E34="","",Dateneingabe!E34)</f>
        <v>Sandra Gottscheck</v>
      </c>
      <c r="D9" s="22" t="str">
        <f>IF(Dateneingabe!F34="","",Dateneingabe!F34)</f>
        <v>VSGO</v>
      </c>
      <c r="E9" s="22" t="str">
        <f>IF(Dateneingabe!G34="","",Dateneingabe!G34)</f>
        <v>HSVRM</v>
      </c>
      <c r="F9" s="23" t="str">
        <f>IF(Dateneingabe!H34="","",Dateneingabe!H34)</f>
        <v>Unique Edition from Carolyns Home</v>
      </c>
      <c r="G9" s="24" t="str">
        <f>IF(Dateneingabe!I34="","",Dateneingabe!I34)</f>
        <v>Border Collie</v>
      </c>
      <c r="H9" s="222">
        <v>10</v>
      </c>
      <c r="I9" s="223">
        <v>10</v>
      </c>
      <c r="J9" s="223">
        <v>10</v>
      </c>
      <c r="K9" s="223">
        <v>8</v>
      </c>
      <c r="L9" s="223">
        <v>9.5</v>
      </c>
      <c r="M9" s="223">
        <v>5</v>
      </c>
      <c r="N9" s="223">
        <v>8</v>
      </c>
      <c r="O9" s="223">
        <v>8</v>
      </c>
      <c r="P9" s="223">
        <v>5</v>
      </c>
      <c r="Q9" s="223">
        <v>10</v>
      </c>
      <c r="R9" s="224">
        <v>10</v>
      </c>
      <c r="S9" s="25">
        <f t="shared" si="0"/>
        <v>273.5</v>
      </c>
      <c r="T9" s="25" t="str">
        <f t="shared" si="1"/>
        <v>V</v>
      </c>
      <c r="U9" s="128">
        <v>2</v>
      </c>
    </row>
    <row r="10" spans="1:21" ht="29.1" customHeight="1" x14ac:dyDescent="0.2">
      <c r="A10" s="20">
        <f>IF(Dateneingabe!A35="","",Dateneingabe!A35)</f>
        <v>5</v>
      </c>
      <c r="B10" s="20" t="str">
        <f>IF(Dateneingabe!B35="","",Dateneingabe!B35)</f>
        <v/>
      </c>
      <c r="C10" s="21" t="str">
        <f>IF(Dateneingabe!E35="","",Dateneingabe!E35)</f>
        <v>Annette Jung</v>
      </c>
      <c r="D10" s="22" t="str">
        <f>IF(Dateneingabe!F35="","",Dateneingabe!F35)</f>
        <v>HSV Hösbach</v>
      </c>
      <c r="E10" s="22" t="str">
        <f>IF(Dateneingabe!G35="","",Dateneingabe!G35)</f>
        <v>HSVRM</v>
      </c>
      <c r="F10" s="23" t="str">
        <f>IF(Dateneingabe!H35="","",Dateneingabe!H35)</f>
        <v>Sammy</v>
      </c>
      <c r="G10" s="24" t="str">
        <f>IF(Dateneingabe!I35="","",Dateneingabe!I35)</f>
        <v>Appenzeller Sennenhund</v>
      </c>
      <c r="H10" s="222">
        <v>10</v>
      </c>
      <c r="I10" s="223">
        <v>9</v>
      </c>
      <c r="J10" s="223">
        <v>6</v>
      </c>
      <c r="K10" s="223">
        <v>9</v>
      </c>
      <c r="L10" s="223">
        <v>7</v>
      </c>
      <c r="M10" s="223">
        <v>6.5</v>
      </c>
      <c r="N10" s="223">
        <v>6.5</v>
      </c>
      <c r="O10" s="223">
        <v>8</v>
      </c>
      <c r="P10" s="223">
        <v>8.5</v>
      </c>
      <c r="Q10" s="223">
        <v>9</v>
      </c>
      <c r="R10" s="224">
        <v>10</v>
      </c>
      <c r="S10" s="25">
        <f t="shared" si="0"/>
        <v>256.5</v>
      </c>
      <c r="T10" s="25" t="str">
        <f t="shared" si="1"/>
        <v>V</v>
      </c>
      <c r="U10" s="128">
        <v>3</v>
      </c>
    </row>
    <row r="11" spans="1:21" ht="29.1" customHeight="1" x14ac:dyDescent="0.2">
      <c r="A11" s="20">
        <f>IF(Dateneingabe!A36="","",Dateneingabe!A36)</f>
        <v>6</v>
      </c>
      <c r="B11" s="20" t="str">
        <f>IF(Dateneingabe!B36="","",Dateneingabe!B36)</f>
        <v/>
      </c>
      <c r="C11" s="21" t="str">
        <f>IF(Dateneingabe!E36="","",Dateneingabe!E36)</f>
        <v>Andrea Bacher</v>
      </c>
      <c r="D11" s="22" t="str">
        <f>IF(Dateneingabe!F36="","",Dateneingabe!F36)</f>
        <v>HSV Sprendlingen</v>
      </c>
      <c r="E11" s="22" t="str">
        <f>IF(Dateneingabe!G36="","",Dateneingabe!G36)</f>
        <v>HSVRM</v>
      </c>
      <c r="F11" s="23" t="str">
        <f>IF(Dateneingabe!H36="","",Dateneingabe!H36)</f>
        <v>Magic Mylo BC aus der alten Noris</v>
      </c>
      <c r="G11" s="24" t="str">
        <f>IF(Dateneingabe!I36="","",Dateneingabe!I36)</f>
        <v>Border Collie</v>
      </c>
      <c r="H11" s="222">
        <v>0</v>
      </c>
      <c r="I11" s="223">
        <v>10</v>
      </c>
      <c r="J11" s="223">
        <v>9</v>
      </c>
      <c r="K11" s="223">
        <v>10</v>
      </c>
      <c r="L11" s="223">
        <v>8</v>
      </c>
      <c r="M11" s="223">
        <v>8</v>
      </c>
      <c r="N11" s="223">
        <v>9</v>
      </c>
      <c r="O11" s="223">
        <v>10</v>
      </c>
      <c r="P11" s="223">
        <v>8</v>
      </c>
      <c r="Q11" s="223">
        <v>0</v>
      </c>
      <c r="R11" s="224">
        <v>10</v>
      </c>
      <c r="S11" s="25">
        <f t="shared" si="0"/>
        <v>237</v>
      </c>
      <c r="T11" s="25" t="str">
        <f t="shared" si="1"/>
        <v>SG</v>
      </c>
      <c r="U11" s="128">
        <v>4</v>
      </c>
    </row>
    <row r="12" spans="1:21" ht="29.1" customHeight="1" x14ac:dyDescent="0.2">
      <c r="A12" s="20">
        <f>IF(Dateneingabe!A32="","",Dateneingabe!A32)</f>
        <v>2</v>
      </c>
      <c r="B12" s="20" t="str">
        <f>IF(Dateneingabe!B32="","",Dateneingabe!B32)</f>
        <v/>
      </c>
      <c r="C12" s="21" t="str">
        <f>IF(Dateneingabe!E32="","",Dateneingabe!E32)</f>
        <v>Jennifer Wagner</v>
      </c>
      <c r="D12" s="22" t="str">
        <f>IF(Dateneingabe!F32="","",Dateneingabe!F32)</f>
        <v>VSGO</v>
      </c>
      <c r="E12" s="22" t="str">
        <f>IF(Dateneingabe!G32="","",Dateneingabe!G32)</f>
        <v>HSVRM</v>
      </c>
      <c r="F12" s="23" t="str">
        <f>IF(Dateneingabe!H32="","",Dateneingabe!H32)</f>
        <v>Futurbe Flying High</v>
      </c>
      <c r="G12" s="24" t="str">
        <f>IF(Dateneingabe!I32="","",Dateneingabe!I32)</f>
        <v>Border Collie</v>
      </c>
      <c r="H12" s="222">
        <v>10</v>
      </c>
      <c r="I12" s="223">
        <v>6</v>
      </c>
      <c r="J12" s="223">
        <v>9</v>
      </c>
      <c r="K12" s="223">
        <v>7</v>
      </c>
      <c r="L12" s="223">
        <v>0</v>
      </c>
      <c r="M12" s="223">
        <v>5</v>
      </c>
      <c r="N12" s="223">
        <v>7</v>
      </c>
      <c r="O12" s="223">
        <v>9</v>
      </c>
      <c r="P12" s="223">
        <v>7</v>
      </c>
      <c r="Q12" s="223">
        <v>8</v>
      </c>
      <c r="R12" s="224">
        <v>8</v>
      </c>
      <c r="S12" s="25">
        <f t="shared" si="0"/>
        <v>220</v>
      </c>
      <c r="T12" s="25" t="str">
        <f t="shared" si="1"/>
        <v>G</v>
      </c>
      <c r="U12" s="128">
        <v>5</v>
      </c>
    </row>
    <row r="13" spans="1:21" ht="29.1" customHeight="1" x14ac:dyDescent="0.2">
      <c r="A13" s="20" t="str">
        <f>IF(Dateneingabe!A37="","",Dateneingabe!A37)</f>
        <v/>
      </c>
      <c r="B13" s="20" t="str">
        <f>IF(Dateneingabe!B37="","",Dateneingabe!B37)</f>
        <v/>
      </c>
      <c r="C13" s="21" t="str">
        <f>IF(Dateneingabe!E37="","",Dateneingabe!E37)</f>
        <v/>
      </c>
      <c r="D13" s="22" t="str">
        <f>IF(Dateneingabe!F37="","",Dateneingabe!F37)</f>
        <v/>
      </c>
      <c r="E13" s="22" t="str">
        <f>IF(Dateneingabe!G37="","",Dateneingabe!G37)</f>
        <v/>
      </c>
      <c r="F13" s="23" t="str">
        <f>IF(Dateneingabe!H37="","",Dateneingabe!H37)</f>
        <v/>
      </c>
      <c r="G13" s="24" t="str">
        <f>IF(Dateneingabe!I37="","",Dateneingabe!I37)</f>
        <v/>
      </c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5">
        <f t="shared" si="0"/>
        <v>0</v>
      </c>
      <c r="T13" s="25" t="str">
        <f t="shared" si="1"/>
        <v/>
      </c>
      <c r="U13" s="128"/>
    </row>
    <row r="14" spans="1:21" ht="29.1" customHeight="1" x14ac:dyDescent="0.2">
      <c r="A14" s="20" t="str">
        <f>IF(Dateneingabe!A38="","",Dateneingabe!A38)</f>
        <v/>
      </c>
      <c r="B14" s="20" t="str">
        <f>IF(Dateneingabe!B38="","",Dateneingabe!B38)</f>
        <v/>
      </c>
      <c r="C14" s="21" t="str">
        <f>IF(Dateneingabe!E38="","",Dateneingabe!E38)</f>
        <v/>
      </c>
      <c r="D14" s="22" t="str">
        <f>IF(Dateneingabe!F38="","",Dateneingabe!F38)</f>
        <v/>
      </c>
      <c r="E14" s="22" t="str">
        <f>IF(Dateneingabe!G38="","",Dateneingabe!G38)</f>
        <v/>
      </c>
      <c r="F14" s="23" t="str">
        <f>IF(Dateneingabe!H38="","",Dateneingabe!H38)</f>
        <v/>
      </c>
      <c r="G14" s="24" t="str">
        <f>IF(Dateneingabe!I38="","",Dateneingabe!I38)</f>
        <v/>
      </c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4"/>
      <c r="S14" s="25">
        <f t="shared" si="0"/>
        <v>0</v>
      </c>
      <c r="T14" s="25" t="str">
        <f t="shared" si="1"/>
        <v/>
      </c>
      <c r="U14" s="128"/>
    </row>
    <row r="15" spans="1:21" ht="29.1" customHeight="1" x14ac:dyDescent="0.2">
      <c r="A15" s="20" t="str">
        <f>IF(Dateneingabe!A39="","",Dateneingabe!A39)</f>
        <v/>
      </c>
      <c r="B15" s="20" t="str">
        <f>IF(Dateneingabe!B39="","",Dateneingabe!B39)</f>
        <v/>
      </c>
      <c r="C15" s="21" t="str">
        <f>IF(Dateneingabe!E39="","",Dateneingabe!E39)</f>
        <v/>
      </c>
      <c r="D15" s="22" t="str">
        <f>IF(Dateneingabe!F39="","",Dateneingabe!F39)</f>
        <v/>
      </c>
      <c r="E15" s="22" t="str">
        <f>IF(Dateneingabe!G39="","",Dateneingabe!G39)</f>
        <v/>
      </c>
      <c r="F15" s="23" t="str">
        <f>IF(Dateneingabe!H39="","",Dateneingabe!H39)</f>
        <v/>
      </c>
      <c r="G15" s="24" t="str">
        <f>IF(Dateneingabe!I39="","",Dateneingabe!I39)</f>
        <v/>
      </c>
      <c r="H15" s="222"/>
      <c r="I15" s="223"/>
      <c r="J15" s="223"/>
      <c r="K15" s="223"/>
      <c r="L15" s="223"/>
      <c r="M15" s="223"/>
      <c r="N15" s="223"/>
      <c r="O15" s="223"/>
      <c r="P15" s="223"/>
      <c r="Q15" s="223"/>
      <c r="R15" s="224"/>
      <c r="S15" s="25">
        <f t="shared" si="0"/>
        <v>0</v>
      </c>
      <c r="T15" s="25" t="str">
        <f t="shared" si="1"/>
        <v/>
      </c>
      <c r="U15" s="128"/>
    </row>
    <row r="16" spans="1:21" ht="29.1" customHeight="1" x14ac:dyDescent="0.2">
      <c r="A16" s="20" t="str">
        <f>IF(Dateneingabe!A40="","",Dateneingabe!A40)</f>
        <v/>
      </c>
      <c r="B16" s="20" t="str">
        <f>IF(Dateneingabe!B40="","",Dateneingabe!B40)</f>
        <v/>
      </c>
      <c r="C16" s="21" t="str">
        <f>IF(Dateneingabe!E40="","",Dateneingabe!E40)</f>
        <v/>
      </c>
      <c r="D16" s="22" t="str">
        <f>IF(Dateneingabe!F40="","",Dateneingabe!F40)</f>
        <v/>
      </c>
      <c r="E16" s="22" t="str">
        <f>IF(Dateneingabe!G40="","",Dateneingabe!G40)</f>
        <v/>
      </c>
      <c r="F16" s="23" t="str">
        <f>IF(Dateneingabe!H40="","",Dateneingabe!H40)</f>
        <v/>
      </c>
      <c r="G16" s="24" t="str">
        <f>IF(Dateneingabe!I40="","",Dateneingabe!I40)</f>
        <v/>
      </c>
      <c r="H16" s="222"/>
      <c r="I16" s="223"/>
      <c r="J16" s="223"/>
      <c r="K16" s="223"/>
      <c r="L16" s="223"/>
      <c r="M16" s="223"/>
      <c r="N16" s="223"/>
      <c r="O16" s="223"/>
      <c r="P16" s="223"/>
      <c r="Q16" s="223"/>
      <c r="R16" s="224"/>
      <c r="S16" s="25">
        <f t="shared" si="0"/>
        <v>0</v>
      </c>
      <c r="T16" s="25" t="str">
        <f t="shared" si="1"/>
        <v/>
      </c>
      <c r="U16" s="128"/>
    </row>
    <row r="17" spans="1:21" ht="29.1" customHeight="1" x14ac:dyDescent="0.2">
      <c r="A17" s="20" t="str">
        <f>IF(Dateneingabe!A41="","",Dateneingabe!A41)</f>
        <v/>
      </c>
      <c r="B17" s="20" t="str">
        <f>IF(Dateneingabe!B41="","",Dateneingabe!B41)</f>
        <v/>
      </c>
      <c r="C17" s="21" t="str">
        <f>IF(Dateneingabe!E41="","",Dateneingabe!E41)</f>
        <v/>
      </c>
      <c r="D17" s="22" t="str">
        <f>IF(Dateneingabe!F41="","",Dateneingabe!F41)</f>
        <v/>
      </c>
      <c r="E17" s="22" t="str">
        <f>IF(Dateneingabe!G41="","",Dateneingabe!G41)</f>
        <v/>
      </c>
      <c r="F17" s="23" t="str">
        <f>IF(Dateneingabe!H41="","",Dateneingabe!H41)</f>
        <v/>
      </c>
      <c r="G17" s="24" t="str">
        <f>IF(Dateneingabe!I41="","",Dateneingabe!I41)</f>
        <v/>
      </c>
      <c r="H17" s="222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5">
        <f t="shared" si="0"/>
        <v>0</v>
      </c>
      <c r="T17" s="25" t="str">
        <f t="shared" si="1"/>
        <v/>
      </c>
      <c r="U17" s="128"/>
    </row>
    <row r="18" spans="1:21" ht="29.1" customHeight="1" x14ac:dyDescent="0.2">
      <c r="A18" s="20" t="str">
        <f>IF(Dateneingabe!A42="","",Dateneingabe!A42)</f>
        <v/>
      </c>
      <c r="B18" s="20" t="str">
        <f>IF(Dateneingabe!B42="","",Dateneingabe!B42)</f>
        <v/>
      </c>
      <c r="C18" s="21" t="str">
        <f>IF(Dateneingabe!E42="","",Dateneingabe!E42)</f>
        <v/>
      </c>
      <c r="D18" s="22" t="str">
        <f>IF(Dateneingabe!F42="","",Dateneingabe!F42)</f>
        <v/>
      </c>
      <c r="E18" s="22" t="str">
        <f>IF(Dateneingabe!G42="","",Dateneingabe!G42)</f>
        <v/>
      </c>
      <c r="F18" s="23" t="str">
        <f>IF(Dateneingabe!H42="","",Dateneingabe!H42)</f>
        <v/>
      </c>
      <c r="G18" s="24" t="str">
        <f>IF(Dateneingabe!I42="","",Dateneingabe!I42)</f>
        <v/>
      </c>
      <c r="H18" s="225"/>
      <c r="I18" s="223"/>
      <c r="J18" s="223"/>
      <c r="K18" s="223"/>
      <c r="L18" s="223"/>
      <c r="M18" s="223"/>
      <c r="N18" s="223"/>
      <c r="O18" s="223"/>
      <c r="P18" s="223"/>
      <c r="Q18" s="223"/>
      <c r="R18" s="226"/>
      <c r="S18" s="25">
        <f t="shared" si="0"/>
        <v>0</v>
      </c>
      <c r="T18" s="25" t="str">
        <f t="shared" si="1"/>
        <v/>
      </c>
      <c r="U18" s="128"/>
    </row>
    <row r="19" spans="1:21" ht="29.1" customHeight="1" x14ac:dyDescent="0.2">
      <c r="A19" s="20" t="str">
        <f>IF(Dateneingabe!A43="","",Dateneingabe!A43)</f>
        <v/>
      </c>
      <c r="B19" s="20" t="str">
        <f>IF(Dateneingabe!B43="","",Dateneingabe!B43)</f>
        <v/>
      </c>
      <c r="C19" s="21" t="str">
        <f>IF(Dateneingabe!E43="","",Dateneingabe!E43)</f>
        <v/>
      </c>
      <c r="D19" s="22" t="str">
        <f>IF(Dateneingabe!F43="","",Dateneingabe!F43)</f>
        <v/>
      </c>
      <c r="E19" s="22" t="str">
        <f>IF(Dateneingabe!G43="","",Dateneingabe!G43)</f>
        <v/>
      </c>
      <c r="F19" s="23" t="str">
        <f>IF(Dateneingabe!H43="","",Dateneingabe!H43)</f>
        <v/>
      </c>
      <c r="G19" s="24" t="str">
        <f>IF(Dateneingabe!I43="","",Dateneingabe!I43)</f>
        <v/>
      </c>
      <c r="H19" s="225"/>
      <c r="I19" s="223"/>
      <c r="J19" s="223"/>
      <c r="K19" s="223"/>
      <c r="L19" s="223"/>
      <c r="M19" s="223"/>
      <c r="N19" s="223"/>
      <c r="O19" s="223"/>
      <c r="P19" s="223"/>
      <c r="Q19" s="223"/>
      <c r="R19" s="226"/>
      <c r="S19" s="25">
        <f t="shared" si="0"/>
        <v>0</v>
      </c>
      <c r="T19" s="25" t="str">
        <f t="shared" si="1"/>
        <v/>
      </c>
      <c r="U19" s="128"/>
    </row>
    <row r="20" spans="1:21" ht="29.1" customHeight="1" x14ac:dyDescent="0.2">
      <c r="A20" s="20" t="str">
        <f>IF(Dateneingabe!A44="","",Dateneingabe!A44)</f>
        <v/>
      </c>
      <c r="B20" s="20" t="str">
        <f>IF(Dateneingabe!B44="","",Dateneingabe!B44)</f>
        <v/>
      </c>
      <c r="C20" s="21" t="str">
        <f>IF(Dateneingabe!E44="","",Dateneingabe!E44)</f>
        <v/>
      </c>
      <c r="D20" s="22" t="str">
        <f>IF(Dateneingabe!F44="","",Dateneingabe!F44)</f>
        <v/>
      </c>
      <c r="E20" s="22" t="str">
        <f>IF(Dateneingabe!G44="","",Dateneingabe!G44)</f>
        <v/>
      </c>
      <c r="F20" s="23" t="str">
        <f>IF(Dateneingabe!H44="","",Dateneingabe!H44)</f>
        <v/>
      </c>
      <c r="G20" s="24" t="str">
        <f>IF(Dateneingabe!I44="","",Dateneingabe!I44)</f>
        <v/>
      </c>
      <c r="H20" s="225"/>
      <c r="I20" s="223"/>
      <c r="J20" s="223"/>
      <c r="K20" s="223"/>
      <c r="L20" s="223"/>
      <c r="M20" s="223"/>
      <c r="N20" s="223"/>
      <c r="O20" s="223"/>
      <c r="P20" s="223"/>
      <c r="Q20" s="223"/>
      <c r="R20" s="226"/>
      <c r="S20" s="25">
        <f t="shared" si="0"/>
        <v>0</v>
      </c>
      <c r="T20" s="25" t="str">
        <f t="shared" si="1"/>
        <v/>
      </c>
      <c r="U20" s="128"/>
    </row>
    <row r="21" spans="1:21" ht="29.1" customHeight="1" x14ac:dyDescent="0.2">
      <c r="A21" s="20" t="str">
        <f>IF(Dateneingabe!A45="","",Dateneingabe!A45)</f>
        <v/>
      </c>
      <c r="B21" s="20" t="str">
        <f>IF(Dateneingabe!B45="","",Dateneingabe!B45)</f>
        <v/>
      </c>
      <c r="C21" s="21" t="str">
        <f>IF(Dateneingabe!E45="","",Dateneingabe!E45)</f>
        <v/>
      </c>
      <c r="D21" s="22" t="str">
        <f>IF(Dateneingabe!F45="","",Dateneingabe!F45)</f>
        <v/>
      </c>
      <c r="E21" s="22" t="str">
        <f>IF(Dateneingabe!G45="","",Dateneingabe!G45)</f>
        <v/>
      </c>
      <c r="F21" s="23" t="str">
        <f>IF(Dateneingabe!H45="","",Dateneingabe!H45)</f>
        <v/>
      </c>
      <c r="G21" s="24" t="str">
        <f>IF(Dateneingabe!I45="","",Dateneingabe!I45)</f>
        <v/>
      </c>
      <c r="H21" s="225"/>
      <c r="I21" s="223"/>
      <c r="J21" s="223"/>
      <c r="K21" s="223"/>
      <c r="L21" s="223"/>
      <c r="M21" s="223"/>
      <c r="N21" s="223"/>
      <c r="O21" s="223"/>
      <c r="P21" s="223"/>
      <c r="Q21" s="223"/>
      <c r="R21" s="226"/>
      <c r="S21" s="25">
        <f t="shared" si="0"/>
        <v>0</v>
      </c>
      <c r="T21" s="25" t="str">
        <f t="shared" si="1"/>
        <v/>
      </c>
      <c r="U21" s="128"/>
    </row>
    <row r="22" spans="1:21" ht="29.1" customHeight="1" x14ac:dyDescent="0.2">
      <c r="A22" s="20" t="str">
        <f>IF(Dateneingabe!A46="","",Dateneingabe!A46)</f>
        <v/>
      </c>
      <c r="B22" s="20" t="str">
        <f>IF(Dateneingabe!B46="","",Dateneingabe!B46)</f>
        <v/>
      </c>
      <c r="C22" s="21" t="str">
        <f>IF(Dateneingabe!E46="","",Dateneingabe!E46)</f>
        <v/>
      </c>
      <c r="D22" s="22" t="str">
        <f>IF(Dateneingabe!F46="","",Dateneingabe!F46)</f>
        <v/>
      </c>
      <c r="E22" s="22" t="str">
        <f>IF(Dateneingabe!G46="","",Dateneingabe!G46)</f>
        <v/>
      </c>
      <c r="F22" s="23" t="str">
        <f>IF(Dateneingabe!H46="","",Dateneingabe!H46)</f>
        <v/>
      </c>
      <c r="G22" s="24" t="str">
        <f>IF(Dateneingabe!I46="","",Dateneingabe!I46)</f>
        <v/>
      </c>
      <c r="H22" s="225"/>
      <c r="I22" s="223"/>
      <c r="J22" s="223"/>
      <c r="K22" s="223"/>
      <c r="L22" s="223"/>
      <c r="M22" s="223"/>
      <c r="N22" s="223"/>
      <c r="O22" s="223"/>
      <c r="P22" s="223"/>
      <c r="Q22" s="223"/>
      <c r="R22" s="226"/>
      <c r="S22" s="25">
        <f t="shared" si="0"/>
        <v>0</v>
      </c>
      <c r="T22" s="25" t="str">
        <f t="shared" si="1"/>
        <v/>
      </c>
      <c r="U22" s="128"/>
    </row>
    <row r="23" spans="1:21" ht="29.1" customHeight="1" x14ac:dyDescent="0.2">
      <c r="A23" s="20" t="str">
        <f>IF(Dateneingabe!A47="","",Dateneingabe!A47)</f>
        <v/>
      </c>
      <c r="B23" s="20" t="str">
        <f>IF(Dateneingabe!B47="","",Dateneingabe!B47)</f>
        <v/>
      </c>
      <c r="C23" s="21" t="str">
        <f>IF(Dateneingabe!E47="","",Dateneingabe!E47)</f>
        <v/>
      </c>
      <c r="D23" s="22" t="str">
        <f>IF(Dateneingabe!F47="","",Dateneingabe!F47)</f>
        <v/>
      </c>
      <c r="E23" s="22" t="str">
        <f>IF(Dateneingabe!G47="","",Dateneingabe!G47)</f>
        <v/>
      </c>
      <c r="F23" s="23" t="str">
        <f>IF(Dateneingabe!H47="","",Dateneingabe!H47)</f>
        <v/>
      </c>
      <c r="G23" s="24" t="str">
        <f>IF(Dateneingabe!I47="","",Dateneingabe!I47)</f>
        <v/>
      </c>
      <c r="H23" s="225"/>
      <c r="I23" s="223"/>
      <c r="J23" s="223"/>
      <c r="K23" s="223"/>
      <c r="L23" s="223"/>
      <c r="M23" s="223"/>
      <c r="N23" s="223"/>
      <c r="O23" s="223"/>
      <c r="P23" s="223"/>
      <c r="Q23" s="223"/>
      <c r="R23" s="226"/>
      <c r="S23" s="25">
        <f t="shared" si="0"/>
        <v>0</v>
      </c>
      <c r="T23" s="25" t="str">
        <f t="shared" si="1"/>
        <v/>
      </c>
      <c r="U23" s="128"/>
    </row>
    <row r="24" spans="1:21" ht="29.1" customHeight="1" x14ac:dyDescent="0.2">
      <c r="A24" s="20" t="str">
        <f>IF(Dateneingabe!A48="","",Dateneingabe!A48)</f>
        <v/>
      </c>
      <c r="B24" s="20" t="str">
        <f>IF(Dateneingabe!B48="","",Dateneingabe!B48)</f>
        <v/>
      </c>
      <c r="C24" s="21" t="str">
        <f>IF(Dateneingabe!E48="","",Dateneingabe!E48)</f>
        <v/>
      </c>
      <c r="D24" s="22" t="str">
        <f>IF(Dateneingabe!F48="","",Dateneingabe!F48)</f>
        <v/>
      </c>
      <c r="E24" s="22" t="str">
        <f>IF(Dateneingabe!G48="","",Dateneingabe!G48)</f>
        <v/>
      </c>
      <c r="F24" s="23" t="str">
        <f>IF(Dateneingabe!H48="","",Dateneingabe!H48)</f>
        <v/>
      </c>
      <c r="G24" s="24" t="str">
        <f>IF(Dateneingabe!I48="","",Dateneingabe!I48)</f>
        <v/>
      </c>
      <c r="H24" s="225"/>
      <c r="I24" s="223"/>
      <c r="J24" s="223"/>
      <c r="K24" s="223"/>
      <c r="L24" s="223"/>
      <c r="M24" s="223"/>
      <c r="N24" s="223"/>
      <c r="O24" s="223"/>
      <c r="P24" s="223"/>
      <c r="Q24" s="223"/>
      <c r="R24" s="226"/>
      <c r="S24" s="25">
        <f t="shared" si="0"/>
        <v>0</v>
      </c>
      <c r="T24" s="25" t="str">
        <f t="shared" si="1"/>
        <v/>
      </c>
      <c r="U24" s="128"/>
    </row>
    <row r="25" spans="1:21" ht="29.1" customHeight="1" x14ac:dyDescent="0.2">
      <c r="A25" s="27" t="str">
        <f>IF(Dateneingabe!A49="","",Dateneingabe!A49)</f>
        <v/>
      </c>
      <c r="B25" s="27" t="str">
        <f>IF(Dateneingabe!B49="","",Dateneingabe!B49)</f>
        <v/>
      </c>
      <c r="C25" s="28" t="str">
        <f>IF(Dateneingabe!E49="","",Dateneingabe!E49)</f>
        <v/>
      </c>
      <c r="D25" s="29" t="str">
        <f>IF(Dateneingabe!F49="","",Dateneingabe!F49)</f>
        <v/>
      </c>
      <c r="E25" s="29" t="str">
        <f>IF(Dateneingabe!G49="","",Dateneingabe!G49)</f>
        <v/>
      </c>
      <c r="F25" s="30" t="str">
        <f>IF(Dateneingabe!H49="","",Dateneingabe!H49)</f>
        <v/>
      </c>
      <c r="G25" s="31" t="str">
        <f>IF(Dateneingabe!I49="","",Dateneingabe!I49)</f>
        <v/>
      </c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9"/>
      <c r="S25" s="33">
        <f t="shared" si="0"/>
        <v>0</v>
      </c>
      <c r="T25" s="33" t="str">
        <f t="shared" si="1"/>
        <v/>
      </c>
      <c r="U25" s="129"/>
    </row>
    <row r="26" spans="1:21" x14ac:dyDescent="0.2">
      <c r="A26" s="2" t="str">
        <f>'Hinweise - bitte beachten!!!'!A1:A1&amp;" - "&amp;'Hinweise - bitte beachten!!!'!A2:A2</f>
        <v>HSVRM Obedience Auswertung - Version 2016 v4.4 - erstellt von Sören Marquardt für den Hundesportverband Rhein-Main (HSVRM)</v>
      </c>
    </row>
    <row r="27" spans="1:21" x14ac:dyDescent="0.2">
      <c r="H27" s="6">
        <f>IF(H8="",0,H8)</f>
        <v>9.5</v>
      </c>
      <c r="I27" s="6">
        <f t="shared" ref="I27:R27" si="2">IF(I8="",0,I8)</f>
        <v>10</v>
      </c>
      <c r="J27" s="6">
        <f t="shared" si="2"/>
        <v>7</v>
      </c>
      <c r="K27" s="6">
        <f t="shared" si="2"/>
        <v>10</v>
      </c>
      <c r="L27" s="6">
        <f t="shared" si="2"/>
        <v>7</v>
      </c>
      <c r="M27" s="6">
        <f t="shared" si="2"/>
        <v>7</v>
      </c>
      <c r="N27" s="6">
        <f t="shared" si="2"/>
        <v>8</v>
      </c>
      <c r="O27" s="6">
        <f t="shared" si="2"/>
        <v>10</v>
      </c>
      <c r="P27" s="6">
        <f t="shared" si="2"/>
        <v>7.5</v>
      </c>
      <c r="Q27" s="6">
        <f t="shared" si="2"/>
        <v>10</v>
      </c>
      <c r="R27" s="6">
        <f t="shared" si="2"/>
        <v>9</v>
      </c>
      <c r="S27" s="6">
        <f t="shared" ref="S27:S44" si="3">SUM(H27*$H$6+I27*$I$6+J27*$J$6+K27*$K$6+L27*$L$6+M27*$M$6+N27*$N$6+O27*$O$6+P27*$P$6+Q27*$Q$6+R27*$R$6)</f>
        <v>276.5</v>
      </c>
    </row>
    <row r="28" spans="1:21" x14ac:dyDescent="0.2">
      <c r="A28" s="142">
        <f>'Übersicht Übungen'!H21</f>
        <v>256</v>
      </c>
      <c r="B28" s="142">
        <f>'Übersicht Übungen'!I21</f>
        <v>320</v>
      </c>
      <c r="C28" s="143" t="s">
        <v>26</v>
      </c>
      <c r="D28" s="143" t="s">
        <v>26</v>
      </c>
      <c r="H28" s="6">
        <f t="shared" ref="H28:R43" si="4">IF(H9="",0,H9)</f>
        <v>10</v>
      </c>
      <c r="I28" s="6">
        <f t="shared" si="4"/>
        <v>10</v>
      </c>
      <c r="J28" s="6">
        <f t="shared" si="4"/>
        <v>10</v>
      </c>
      <c r="K28" s="6">
        <f t="shared" si="4"/>
        <v>8</v>
      </c>
      <c r="L28" s="6">
        <f t="shared" si="4"/>
        <v>9.5</v>
      </c>
      <c r="M28" s="6">
        <f t="shared" si="4"/>
        <v>5</v>
      </c>
      <c r="N28" s="6">
        <f t="shared" si="4"/>
        <v>8</v>
      </c>
      <c r="O28" s="6">
        <f t="shared" si="4"/>
        <v>8</v>
      </c>
      <c r="P28" s="6">
        <f t="shared" si="4"/>
        <v>5</v>
      </c>
      <c r="Q28" s="6">
        <f t="shared" si="4"/>
        <v>10</v>
      </c>
      <c r="R28" s="6">
        <f t="shared" si="4"/>
        <v>10</v>
      </c>
      <c r="S28" s="6">
        <f t="shared" si="3"/>
        <v>273.5</v>
      </c>
    </row>
    <row r="29" spans="1:21" x14ac:dyDescent="0.2">
      <c r="A29" s="142">
        <f>'Übersicht Übungen'!H22</f>
        <v>224</v>
      </c>
      <c r="B29" s="142">
        <f>'Übersicht Übungen'!I22</f>
        <v>255.5</v>
      </c>
      <c r="C29" s="98">
        <v>0</v>
      </c>
      <c r="D29" s="98">
        <v>0</v>
      </c>
      <c r="H29" s="6">
        <f t="shared" si="4"/>
        <v>10</v>
      </c>
      <c r="I29" s="6">
        <f t="shared" si="4"/>
        <v>9</v>
      </c>
      <c r="J29" s="6">
        <f t="shared" si="4"/>
        <v>6</v>
      </c>
      <c r="K29" s="6">
        <f t="shared" si="4"/>
        <v>9</v>
      </c>
      <c r="L29" s="6">
        <f t="shared" si="4"/>
        <v>7</v>
      </c>
      <c r="M29" s="6">
        <f t="shared" si="4"/>
        <v>6.5</v>
      </c>
      <c r="N29" s="6">
        <f t="shared" si="4"/>
        <v>6.5</v>
      </c>
      <c r="O29" s="6">
        <f t="shared" si="4"/>
        <v>8</v>
      </c>
      <c r="P29" s="6">
        <f t="shared" si="4"/>
        <v>8.5</v>
      </c>
      <c r="Q29" s="6">
        <f t="shared" si="4"/>
        <v>9</v>
      </c>
      <c r="R29" s="6">
        <f t="shared" si="4"/>
        <v>10</v>
      </c>
      <c r="S29" s="6">
        <f t="shared" si="3"/>
        <v>256.5</v>
      </c>
    </row>
    <row r="30" spans="1:21" x14ac:dyDescent="0.2">
      <c r="A30" s="142">
        <f>'Übersicht Übungen'!H23</f>
        <v>192</v>
      </c>
      <c r="B30" s="142">
        <f>'Übersicht Übungen'!I23</f>
        <v>223.5</v>
      </c>
      <c r="C30" s="98">
        <v>5</v>
      </c>
      <c r="D30" s="98">
        <v>5</v>
      </c>
      <c r="H30" s="6">
        <f t="shared" si="4"/>
        <v>0</v>
      </c>
      <c r="I30" s="6">
        <f t="shared" si="4"/>
        <v>10</v>
      </c>
      <c r="J30" s="6">
        <f t="shared" si="4"/>
        <v>9</v>
      </c>
      <c r="K30" s="6">
        <f t="shared" si="4"/>
        <v>10</v>
      </c>
      <c r="L30" s="6">
        <f t="shared" si="4"/>
        <v>8</v>
      </c>
      <c r="M30" s="6">
        <f t="shared" si="4"/>
        <v>8</v>
      </c>
      <c r="N30" s="6">
        <f t="shared" si="4"/>
        <v>9</v>
      </c>
      <c r="O30" s="6">
        <f t="shared" si="4"/>
        <v>10</v>
      </c>
      <c r="P30" s="6">
        <f t="shared" si="4"/>
        <v>8</v>
      </c>
      <c r="Q30" s="6">
        <f t="shared" si="4"/>
        <v>0</v>
      </c>
      <c r="R30" s="6">
        <f t="shared" si="4"/>
        <v>10</v>
      </c>
      <c r="S30" s="6">
        <f t="shared" si="3"/>
        <v>237</v>
      </c>
    </row>
    <row r="31" spans="1:21" x14ac:dyDescent="0.2">
      <c r="A31" s="142">
        <f>'Übersicht Übungen'!H24</f>
        <v>0</v>
      </c>
      <c r="B31" s="142">
        <f>'Übersicht Übungen'!I24</f>
        <v>191.5</v>
      </c>
      <c r="C31" s="99">
        <v>5.25</v>
      </c>
      <c r="D31" s="99">
        <v>5.5</v>
      </c>
      <c r="H31" s="6">
        <f t="shared" si="4"/>
        <v>10</v>
      </c>
      <c r="I31" s="6">
        <f t="shared" si="4"/>
        <v>6</v>
      </c>
      <c r="J31" s="6">
        <f t="shared" si="4"/>
        <v>9</v>
      </c>
      <c r="K31" s="6">
        <f t="shared" si="4"/>
        <v>7</v>
      </c>
      <c r="L31" s="6">
        <f t="shared" si="4"/>
        <v>0</v>
      </c>
      <c r="M31" s="6">
        <f t="shared" si="4"/>
        <v>5</v>
      </c>
      <c r="N31" s="6">
        <f t="shared" si="4"/>
        <v>7</v>
      </c>
      <c r="O31" s="6">
        <f t="shared" si="4"/>
        <v>9</v>
      </c>
      <c r="P31" s="6">
        <f t="shared" si="4"/>
        <v>7</v>
      </c>
      <c r="Q31" s="6">
        <f t="shared" si="4"/>
        <v>8</v>
      </c>
      <c r="R31" s="6">
        <f t="shared" si="4"/>
        <v>8</v>
      </c>
      <c r="S31" s="6">
        <f t="shared" si="3"/>
        <v>220</v>
      </c>
    </row>
    <row r="32" spans="1:21" x14ac:dyDescent="0.2">
      <c r="C32" s="99">
        <v>5.5</v>
      </c>
      <c r="D32" s="99">
        <v>6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  <c r="O32" s="6">
        <f t="shared" si="4"/>
        <v>0</v>
      </c>
      <c r="P32" s="6">
        <f t="shared" si="4"/>
        <v>0</v>
      </c>
      <c r="Q32" s="6">
        <f t="shared" si="4"/>
        <v>0</v>
      </c>
      <c r="R32" s="6">
        <f t="shared" si="4"/>
        <v>0</v>
      </c>
      <c r="S32" s="6">
        <f t="shared" si="3"/>
        <v>0</v>
      </c>
    </row>
    <row r="33" spans="3:19" x14ac:dyDescent="0.2">
      <c r="C33" s="99">
        <v>5.75</v>
      </c>
      <c r="D33" s="99">
        <v>6.5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0</v>
      </c>
      <c r="L33" s="6">
        <f t="shared" si="4"/>
        <v>0</v>
      </c>
      <c r="M33" s="6">
        <f t="shared" si="4"/>
        <v>0</v>
      </c>
      <c r="N33" s="6">
        <f t="shared" si="4"/>
        <v>0</v>
      </c>
      <c r="O33" s="6">
        <f t="shared" si="4"/>
        <v>0</v>
      </c>
      <c r="P33" s="6">
        <f t="shared" si="4"/>
        <v>0</v>
      </c>
      <c r="Q33" s="6">
        <f t="shared" si="4"/>
        <v>0</v>
      </c>
      <c r="R33" s="6">
        <f t="shared" si="4"/>
        <v>0</v>
      </c>
      <c r="S33" s="6">
        <f t="shared" si="3"/>
        <v>0</v>
      </c>
    </row>
    <row r="34" spans="3:19" x14ac:dyDescent="0.2">
      <c r="C34" s="99">
        <v>6</v>
      </c>
      <c r="D34" s="99">
        <v>7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3"/>
        <v>0</v>
      </c>
    </row>
    <row r="35" spans="3:19" x14ac:dyDescent="0.2">
      <c r="C35" s="99">
        <v>6.25</v>
      </c>
      <c r="D35" s="99">
        <v>7.5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6">
        <f t="shared" si="4"/>
        <v>0</v>
      </c>
      <c r="P35" s="6">
        <f t="shared" si="4"/>
        <v>0</v>
      </c>
      <c r="Q35" s="6">
        <f t="shared" si="4"/>
        <v>0</v>
      </c>
      <c r="R35" s="6">
        <f t="shared" si="4"/>
        <v>0</v>
      </c>
      <c r="S35" s="6">
        <f t="shared" si="3"/>
        <v>0</v>
      </c>
    </row>
    <row r="36" spans="3:19" x14ac:dyDescent="0.2">
      <c r="C36" s="99">
        <v>6.5</v>
      </c>
      <c r="D36" s="99">
        <v>8</v>
      </c>
      <c r="H36" s="6">
        <f t="shared" si="4"/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  <c r="L36" s="6">
        <f t="shared" si="4"/>
        <v>0</v>
      </c>
      <c r="M36" s="6">
        <f t="shared" si="4"/>
        <v>0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0</v>
      </c>
      <c r="R36" s="6">
        <f t="shared" si="4"/>
        <v>0</v>
      </c>
      <c r="S36" s="6">
        <f t="shared" si="3"/>
        <v>0</v>
      </c>
    </row>
    <row r="37" spans="3:19" x14ac:dyDescent="0.2">
      <c r="C37" s="99">
        <v>6.75</v>
      </c>
      <c r="D37" s="99">
        <v>8.5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0</v>
      </c>
      <c r="N37" s="6">
        <f t="shared" si="4"/>
        <v>0</v>
      </c>
      <c r="O37" s="6">
        <f t="shared" si="4"/>
        <v>0</v>
      </c>
      <c r="P37" s="6">
        <f t="shared" si="4"/>
        <v>0</v>
      </c>
      <c r="Q37" s="6">
        <f t="shared" si="4"/>
        <v>0</v>
      </c>
      <c r="R37" s="6">
        <f t="shared" si="4"/>
        <v>0</v>
      </c>
      <c r="S37" s="6">
        <f t="shared" si="3"/>
        <v>0</v>
      </c>
    </row>
    <row r="38" spans="3:19" x14ac:dyDescent="0.2">
      <c r="C38" s="99">
        <v>7</v>
      </c>
      <c r="D38" s="99">
        <v>9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6">
        <f t="shared" si="4"/>
        <v>0</v>
      </c>
      <c r="S38" s="6">
        <f t="shared" si="3"/>
        <v>0</v>
      </c>
    </row>
    <row r="39" spans="3:19" x14ac:dyDescent="0.2">
      <c r="C39" s="99">
        <v>7.25</v>
      </c>
      <c r="D39" s="99">
        <v>9.5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0</v>
      </c>
      <c r="O39" s="6">
        <f t="shared" si="4"/>
        <v>0</v>
      </c>
      <c r="P39" s="6">
        <f t="shared" si="4"/>
        <v>0</v>
      </c>
      <c r="Q39" s="6">
        <f t="shared" si="4"/>
        <v>0</v>
      </c>
      <c r="R39" s="6">
        <f t="shared" si="4"/>
        <v>0</v>
      </c>
      <c r="S39" s="6">
        <f t="shared" si="3"/>
        <v>0</v>
      </c>
    </row>
    <row r="40" spans="3:19" x14ac:dyDescent="0.2">
      <c r="C40" s="99">
        <v>7.5</v>
      </c>
      <c r="D40" s="100">
        <v>10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6">
        <f t="shared" si="4"/>
        <v>0</v>
      </c>
      <c r="P40" s="6">
        <f t="shared" si="4"/>
        <v>0</v>
      </c>
      <c r="Q40" s="6">
        <f t="shared" si="4"/>
        <v>0</v>
      </c>
      <c r="R40" s="6">
        <f t="shared" si="4"/>
        <v>0</v>
      </c>
      <c r="S40" s="6">
        <f t="shared" si="3"/>
        <v>0</v>
      </c>
    </row>
    <row r="41" spans="3:19" x14ac:dyDescent="0.2">
      <c r="C41" s="99">
        <v>7.75</v>
      </c>
      <c r="D41"/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6">
        <f t="shared" si="4"/>
        <v>0</v>
      </c>
      <c r="P41" s="6">
        <f t="shared" si="4"/>
        <v>0</v>
      </c>
      <c r="Q41" s="6">
        <f t="shared" si="4"/>
        <v>0</v>
      </c>
      <c r="R41" s="6">
        <f t="shared" si="4"/>
        <v>0</v>
      </c>
      <c r="S41" s="6">
        <f t="shared" si="3"/>
        <v>0</v>
      </c>
    </row>
    <row r="42" spans="3:19" x14ac:dyDescent="0.2">
      <c r="C42" s="99">
        <v>8</v>
      </c>
      <c r="D42"/>
      <c r="H42" s="6">
        <f t="shared" si="4"/>
        <v>0</v>
      </c>
      <c r="I42" s="6">
        <f t="shared" si="4"/>
        <v>0</v>
      </c>
      <c r="J42" s="6">
        <f t="shared" si="4"/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  <c r="N42" s="6">
        <f t="shared" si="4"/>
        <v>0</v>
      </c>
      <c r="O42" s="6">
        <f t="shared" si="4"/>
        <v>0</v>
      </c>
      <c r="P42" s="6">
        <f t="shared" si="4"/>
        <v>0</v>
      </c>
      <c r="Q42" s="6">
        <f t="shared" si="4"/>
        <v>0</v>
      </c>
      <c r="R42" s="6">
        <f t="shared" si="4"/>
        <v>0</v>
      </c>
      <c r="S42" s="6">
        <f t="shared" si="3"/>
        <v>0</v>
      </c>
    </row>
    <row r="43" spans="3:19" x14ac:dyDescent="0.2">
      <c r="C43" s="99">
        <v>8.25</v>
      </c>
      <c r="D43"/>
      <c r="H43" s="6">
        <f t="shared" si="4"/>
        <v>0</v>
      </c>
      <c r="I43" s="6">
        <f t="shared" si="4"/>
        <v>0</v>
      </c>
      <c r="J43" s="6">
        <f t="shared" si="4"/>
        <v>0</v>
      </c>
      <c r="K43" s="6">
        <f t="shared" si="4"/>
        <v>0</v>
      </c>
      <c r="L43" s="6">
        <f t="shared" si="4"/>
        <v>0</v>
      </c>
      <c r="M43" s="6">
        <f t="shared" si="4"/>
        <v>0</v>
      </c>
      <c r="N43" s="6">
        <f t="shared" si="4"/>
        <v>0</v>
      </c>
      <c r="O43" s="6">
        <f t="shared" si="4"/>
        <v>0</v>
      </c>
      <c r="P43" s="6">
        <f t="shared" si="4"/>
        <v>0</v>
      </c>
      <c r="Q43" s="6">
        <f t="shared" si="4"/>
        <v>0</v>
      </c>
      <c r="R43" s="6">
        <f t="shared" si="4"/>
        <v>0</v>
      </c>
      <c r="S43" s="6">
        <f t="shared" si="3"/>
        <v>0</v>
      </c>
    </row>
    <row r="44" spans="3:19" x14ac:dyDescent="0.2">
      <c r="C44" s="99">
        <v>8.5</v>
      </c>
      <c r="D44"/>
      <c r="H44" s="6">
        <f t="shared" ref="H44:R44" si="5">IF(H25="",0,H25)</f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  <c r="P44" s="6">
        <f t="shared" si="5"/>
        <v>0</v>
      </c>
      <c r="Q44" s="6">
        <f t="shared" si="5"/>
        <v>0</v>
      </c>
      <c r="R44" s="6">
        <f t="shared" si="5"/>
        <v>0</v>
      </c>
      <c r="S44" s="6">
        <f t="shared" si="3"/>
        <v>0</v>
      </c>
    </row>
    <row r="45" spans="3:19" x14ac:dyDescent="0.2">
      <c r="C45" s="99">
        <v>8.75</v>
      </c>
      <c r="D45"/>
    </row>
    <row r="46" spans="3:19" x14ac:dyDescent="0.2">
      <c r="C46" s="99">
        <v>9</v>
      </c>
      <c r="D46"/>
    </row>
    <row r="47" spans="3:19" x14ac:dyDescent="0.2">
      <c r="C47" s="99">
        <v>9.25</v>
      </c>
      <c r="D47"/>
    </row>
    <row r="48" spans="3:19" x14ac:dyDescent="0.2">
      <c r="C48" s="99">
        <v>9.5</v>
      </c>
      <c r="D48"/>
    </row>
    <row r="49" spans="3:4" x14ac:dyDescent="0.2">
      <c r="C49" s="99">
        <v>9.75</v>
      </c>
      <c r="D49"/>
    </row>
    <row r="50" spans="3:4" x14ac:dyDescent="0.2">
      <c r="C50" s="100">
        <v>10</v>
      </c>
      <c r="D50"/>
    </row>
  </sheetData>
  <sheetProtection password="C900" sheet="1" objects="1" scenarios="1"/>
  <sortState ref="A8:U25">
    <sortCondition ref="U8"/>
  </sortState>
  <mergeCells count="9">
    <mergeCell ref="H7:R7"/>
    <mergeCell ref="A4:F6"/>
    <mergeCell ref="A1:D1"/>
    <mergeCell ref="E1:N1"/>
    <mergeCell ref="O1:U1"/>
    <mergeCell ref="A2:C2"/>
    <mergeCell ref="D2:F2"/>
    <mergeCell ref="H2:P2"/>
    <mergeCell ref="S2:U2"/>
  </mergeCells>
  <phoneticPr fontId="0" type="noConversion"/>
  <conditionalFormatting sqref="S8:S25">
    <cfRule type="cellIs" dxfId="9" priority="2" stopIfTrue="1" operator="equal">
      <formula>0</formula>
    </cfRule>
  </conditionalFormatting>
  <conditionalFormatting sqref="H4:R6">
    <cfRule type="cellIs" dxfId="8" priority="1" operator="equal">
      <formula>0</formula>
    </cfRule>
  </conditionalFormatting>
  <dataValidations xWindow="677" yWindow="357" count="1">
    <dataValidation type="list" allowBlank="1" showDropDown="1" showInputMessage="1" showErrorMessage="1" errorTitle="Falsche Eingabe!" error="Bitte nur &quot;0&quot; oder Bewertungen von 5,0 - 10,0 eingeben!" promptTitle="Bewertung eingeben!" prompt="Bitte nur &quot;0&quot; oder Bewertungen von 5,0 - 10,0 eingeben!" sqref="H8:R25">
      <formula1>$C$29:$C$50</formula1>
    </dataValidation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72" fitToHeight="0" orientation="landscape" r:id="rId1"/>
  <headerFooter alignWithMargins="0">
    <oddFooter>&amp;LVorlage: HSVRM / Sören Marquardt
&amp;D/&amp;T&amp;C&amp;F
&amp;A&amp;RSeite: 
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U50"/>
  <sheetViews>
    <sheetView showGridLines="0" zoomScale="90" zoomScaleNormal="90" workbookViewId="0">
      <pane xSplit="7" ySplit="7" topLeftCell="H8" activePane="bottomRight" state="frozen"/>
      <selection activeCell="A14" sqref="A14"/>
      <selection pane="topRight" activeCell="A14" sqref="A14"/>
      <selection pane="bottomLeft" activeCell="A14" sqref="A14"/>
      <selection pane="bottomRight" activeCell="S8" sqref="S8"/>
    </sheetView>
  </sheetViews>
  <sheetFormatPr baseColWidth="10" defaultColWidth="7" defaultRowHeight="12.75" x14ac:dyDescent="0.2"/>
  <cols>
    <col min="1" max="2" width="5.7109375" style="2" customWidth="1"/>
    <col min="3" max="3" width="20.28515625" style="2" bestFit="1" customWidth="1"/>
    <col min="4" max="4" width="16.42578125" style="2" bestFit="1" customWidth="1"/>
    <col min="5" max="5" width="9" style="2" bestFit="1" customWidth="1"/>
    <col min="6" max="6" width="23.85546875" style="2" bestFit="1" customWidth="1"/>
    <col min="7" max="7" width="19.5703125" style="2" bestFit="1" customWidth="1"/>
    <col min="8" max="18" width="5.7109375" style="2" customWidth="1"/>
    <col min="19" max="19" width="9.7109375" style="2" customWidth="1"/>
    <col min="20" max="20" width="5.5703125" style="2" bestFit="1" customWidth="1"/>
    <col min="21" max="21" width="9.7109375" style="2" customWidth="1"/>
    <col min="22" max="16384" width="7" style="2"/>
  </cols>
  <sheetData>
    <row r="1" spans="1:21" ht="33.75" x14ac:dyDescent="0.2">
      <c r="A1" s="368" t="s">
        <v>104</v>
      </c>
      <c r="B1" s="368"/>
      <c r="C1" s="368"/>
      <c r="D1" s="368"/>
      <c r="E1" s="360" t="str">
        <f>Dateneingabe!C6&amp;""</f>
        <v>Obedience-Prüfung</v>
      </c>
      <c r="F1" s="360"/>
      <c r="G1" s="360"/>
      <c r="H1" s="360"/>
      <c r="I1" s="360"/>
      <c r="J1" s="360"/>
      <c r="K1" s="360"/>
      <c r="L1" s="360"/>
      <c r="M1" s="360"/>
      <c r="N1" s="360"/>
      <c r="O1" s="365" t="s">
        <v>81</v>
      </c>
      <c r="P1" s="365"/>
      <c r="Q1" s="365"/>
      <c r="R1" s="365"/>
      <c r="S1" s="365"/>
      <c r="T1" s="365"/>
      <c r="U1" s="365"/>
    </row>
    <row r="2" spans="1:21" s="5" customFormat="1" ht="15.75" x14ac:dyDescent="0.25">
      <c r="A2" s="357" t="s">
        <v>1</v>
      </c>
      <c r="B2" s="358"/>
      <c r="C2" s="358"/>
      <c r="D2" s="359" t="str">
        <f>Dateneingabe!C5</f>
        <v>VSG Offenbach</v>
      </c>
      <c r="E2" s="359"/>
      <c r="F2" s="359"/>
      <c r="G2" s="3" t="s">
        <v>2</v>
      </c>
      <c r="H2" s="359" t="str">
        <f>Dateneingabe!I4</f>
        <v>Mirjam Claasen</v>
      </c>
      <c r="I2" s="359"/>
      <c r="J2" s="359"/>
      <c r="K2" s="359"/>
      <c r="L2" s="359"/>
      <c r="M2" s="359"/>
      <c r="N2" s="359"/>
      <c r="O2" s="359"/>
      <c r="P2" s="359"/>
      <c r="Q2" s="4"/>
      <c r="R2" s="3" t="s">
        <v>10</v>
      </c>
      <c r="S2" s="366">
        <f>Dateneingabe!C7</f>
        <v>42616</v>
      </c>
      <c r="T2" s="366"/>
      <c r="U2" s="367"/>
    </row>
    <row r="3" spans="1:21" ht="5.0999999999999996" customHeight="1" x14ac:dyDescent="0.2"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s="122" customFormat="1" x14ac:dyDescent="0.2">
      <c r="A4" s="361" t="s">
        <v>196</v>
      </c>
      <c r="B4" s="361"/>
      <c r="C4" s="361"/>
      <c r="D4" s="361"/>
      <c r="E4" s="361"/>
      <c r="F4" s="362"/>
      <c r="G4" s="7" t="s">
        <v>3</v>
      </c>
      <c r="H4" s="113">
        <f>'Übersicht Übungen'!$A34</f>
        <v>1</v>
      </c>
      <c r="I4" s="114">
        <f>'Übersicht Übungen'!$A35</f>
        <v>3</v>
      </c>
      <c r="J4" s="114">
        <f>'Übersicht Übungen'!$A36</f>
        <v>4</v>
      </c>
      <c r="K4" s="114">
        <f>'Übersicht Übungen'!$A37</f>
        <v>8</v>
      </c>
      <c r="L4" s="114">
        <f>'Übersicht Übungen'!$A38</f>
        <v>2</v>
      </c>
      <c r="M4" s="114">
        <f>'Übersicht Übungen'!$A39</f>
        <v>5</v>
      </c>
      <c r="N4" s="114">
        <f>'Übersicht Übungen'!$A40</f>
        <v>6</v>
      </c>
      <c r="O4" s="114">
        <f>'Übersicht Übungen'!$A41</f>
        <v>7</v>
      </c>
      <c r="P4" s="114">
        <f>'Übersicht Übungen'!$A42</f>
        <v>9</v>
      </c>
      <c r="Q4" s="114">
        <f>'Übersicht Übungen'!$A43</f>
        <v>10</v>
      </c>
      <c r="R4" s="116">
        <f>'Übersicht Übungen'!$A44</f>
        <v>0</v>
      </c>
      <c r="S4" s="8"/>
      <c r="T4" s="8"/>
      <c r="U4" s="8"/>
    </row>
    <row r="5" spans="1:21" s="122" customFormat="1" x14ac:dyDescent="0.2">
      <c r="A5" s="361"/>
      <c r="B5" s="361"/>
      <c r="C5" s="361"/>
      <c r="D5" s="361"/>
      <c r="E5" s="361"/>
      <c r="F5" s="362"/>
      <c r="G5" s="150" t="s">
        <v>183</v>
      </c>
      <c r="H5" s="117">
        <f>'Übersicht Übungen'!$B34</f>
        <v>1</v>
      </c>
      <c r="I5" s="118">
        <f>'Übersicht Übungen'!$B35</f>
        <v>2</v>
      </c>
      <c r="J5" s="118">
        <f>'Übersicht Übungen'!$B36</f>
        <v>3</v>
      </c>
      <c r="K5" s="118">
        <f>'Übersicht Übungen'!$B37</f>
        <v>4</v>
      </c>
      <c r="L5" s="118">
        <f>'Übersicht Übungen'!$B38</f>
        <v>5</v>
      </c>
      <c r="M5" s="118">
        <f>'Übersicht Übungen'!$B39</f>
        <v>6</v>
      </c>
      <c r="N5" s="118">
        <f>'Übersicht Übungen'!$B40</f>
        <v>7</v>
      </c>
      <c r="O5" s="118">
        <f>'Übersicht Übungen'!$B41</f>
        <v>8</v>
      </c>
      <c r="P5" s="118">
        <f>'Übersicht Übungen'!$B42</f>
        <v>9</v>
      </c>
      <c r="Q5" s="118">
        <f>'Übersicht Übungen'!$B43</f>
        <v>10</v>
      </c>
      <c r="R5" s="119">
        <f>'Übersicht Übungen'!$B44</f>
        <v>0</v>
      </c>
      <c r="S5" s="10"/>
      <c r="T5" s="10"/>
      <c r="U5" s="10"/>
    </row>
    <row r="6" spans="1:21" s="122" customFormat="1" x14ac:dyDescent="0.2">
      <c r="A6" s="363"/>
      <c r="B6" s="363"/>
      <c r="C6" s="363"/>
      <c r="D6" s="363"/>
      <c r="E6" s="363"/>
      <c r="F6" s="364"/>
      <c r="G6" s="9" t="s">
        <v>6</v>
      </c>
      <c r="H6" s="151">
        <f>'Übersicht Übungen'!$C34</f>
        <v>2</v>
      </c>
      <c r="I6" s="152">
        <f>'Übersicht Übungen'!$C35</f>
        <v>3</v>
      </c>
      <c r="J6" s="152">
        <f>'Übersicht Übungen'!$C36</f>
        <v>4</v>
      </c>
      <c r="K6" s="152">
        <f>'Übersicht Übungen'!$C37</f>
        <v>4</v>
      </c>
      <c r="L6" s="152">
        <f>'Übersicht Übungen'!$C38</f>
        <v>3</v>
      </c>
      <c r="M6" s="152">
        <f>'Übersicht Übungen'!$C39</f>
        <v>4</v>
      </c>
      <c r="N6" s="152">
        <f>'Übersicht Übungen'!$C40</f>
        <v>3</v>
      </c>
      <c r="O6" s="152">
        <f>'Übersicht Übungen'!$C41</f>
        <v>4</v>
      </c>
      <c r="P6" s="152">
        <f>'Übersicht Übungen'!$C42</f>
        <v>3</v>
      </c>
      <c r="Q6" s="152">
        <f>'Übersicht Übungen'!$C43</f>
        <v>2</v>
      </c>
      <c r="R6" s="153">
        <f>'Übersicht Übungen'!$C44</f>
        <v>0</v>
      </c>
      <c r="S6" s="10"/>
      <c r="T6" s="10"/>
      <c r="U6" s="10"/>
    </row>
    <row r="7" spans="1:21" ht="15.75" x14ac:dyDescent="0.2">
      <c r="A7" s="11" t="s">
        <v>0</v>
      </c>
      <c r="B7" s="11" t="s">
        <v>48</v>
      </c>
      <c r="C7" s="12" t="s">
        <v>8</v>
      </c>
      <c r="D7" s="13" t="s">
        <v>11</v>
      </c>
      <c r="E7" s="13" t="s">
        <v>13</v>
      </c>
      <c r="F7" s="12" t="s">
        <v>5</v>
      </c>
      <c r="G7" s="13" t="s">
        <v>12</v>
      </c>
      <c r="H7" s="354" t="s">
        <v>9</v>
      </c>
      <c r="I7" s="355"/>
      <c r="J7" s="355"/>
      <c r="K7" s="355"/>
      <c r="L7" s="355"/>
      <c r="M7" s="355"/>
      <c r="N7" s="355"/>
      <c r="O7" s="355"/>
      <c r="P7" s="355"/>
      <c r="Q7" s="355"/>
      <c r="R7" s="356"/>
      <c r="S7" s="111" t="s">
        <v>7</v>
      </c>
      <c r="T7" s="121" t="s">
        <v>14</v>
      </c>
      <c r="U7" s="111" t="s">
        <v>4</v>
      </c>
    </row>
    <row r="8" spans="1:21" ht="29.1" customHeight="1" x14ac:dyDescent="0.2">
      <c r="A8" s="14">
        <f>IF(Dateneingabe!A54="","",Dateneingabe!A54)</f>
        <v>9</v>
      </c>
      <c r="B8" s="14" t="str">
        <f>IF(Dateneingabe!B54="","",Dateneingabe!B54)</f>
        <v/>
      </c>
      <c r="C8" s="15" t="str">
        <f>IF(Dateneingabe!E54="","",Dateneingabe!E54)</f>
        <v>Anne-Kathrin Weiß</v>
      </c>
      <c r="D8" s="16" t="str">
        <f>IF(Dateneingabe!F54="","",Dateneingabe!F54)</f>
        <v>Vdh Ludwigsburg</v>
      </c>
      <c r="E8" s="16" t="str">
        <f>IF(Dateneingabe!G54="","",Dateneingabe!G54)</f>
        <v>SWHV</v>
      </c>
      <c r="F8" s="17" t="str">
        <f>IF(Dateneingabe!H54="","",Dateneingabe!H54)</f>
        <v>Hitch from the Cottage of Harmony</v>
      </c>
      <c r="G8" s="18" t="str">
        <f>IF(Dateneingabe!I54="","",Dateneingabe!I54)</f>
        <v>Border Collie</v>
      </c>
      <c r="H8" s="219">
        <v>7</v>
      </c>
      <c r="I8" s="220">
        <v>9</v>
      </c>
      <c r="J8" s="220">
        <v>10</v>
      </c>
      <c r="K8" s="220">
        <v>9</v>
      </c>
      <c r="L8" s="220">
        <v>9</v>
      </c>
      <c r="M8" s="220">
        <v>10</v>
      </c>
      <c r="N8" s="220">
        <v>10</v>
      </c>
      <c r="O8" s="220">
        <v>10</v>
      </c>
      <c r="P8" s="220">
        <v>9</v>
      </c>
      <c r="Q8" s="220">
        <v>10</v>
      </c>
      <c r="R8" s="221"/>
      <c r="S8" s="19">
        <f t="shared" ref="S8:S25" si="0">S27</f>
        <v>301</v>
      </c>
      <c r="T8" s="19" t="str">
        <f t="shared" ref="T8:T25" si="1">IF(U8="DIS","NB",IF(S8=0,"",IF(S8&gt;$B$29,"V",IF(S8&gt;$B$30,"SG",IF(S8&gt;$B$31,"G","NB")))))</f>
        <v>V</v>
      </c>
      <c r="U8" s="127">
        <v>1</v>
      </c>
    </row>
    <row r="9" spans="1:21" ht="29.1" customHeight="1" x14ac:dyDescent="0.2">
      <c r="A9" s="20">
        <f>IF(Dateneingabe!A53="","",Dateneingabe!A53)</f>
        <v>8</v>
      </c>
      <c r="B9" s="20" t="str">
        <f>IF(Dateneingabe!B53="","",Dateneingabe!B53)</f>
        <v/>
      </c>
      <c r="C9" s="21" t="str">
        <f>IF(Dateneingabe!E53="","",Dateneingabe!E53)</f>
        <v>Yvonne Knüppel</v>
      </c>
      <c r="D9" s="22" t="str">
        <f>IF(Dateneingabe!F53="","",Dateneingabe!F53)</f>
        <v>VdH Fulda</v>
      </c>
      <c r="E9" s="22" t="str">
        <f>IF(Dateneingabe!G53="","",Dateneingabe!G53)</f>
        <v>HSVRM</v>
      </c>
      <c r="F9" s="23" t="str">
        <f>IF(Dateneingabe!H53="","",Dateneingabe!H53)</f>
        <v>Angelus mei Devos</v>
      </c>
      <c r="G9" s="24" t="str">
        <f>IF(Dateneingabe!I53="","",Dateneingabe!I53)</f>
        <v>Lagotto Romagnolo</v>
      </c>
      <c r="H9" s="222">
        <v>8.5</v>
      </c>
      <c r="I9" s="223">
        <v>9</v>
      </c>
      <c r="J9" s="223">
        <v>8</v>
      </c>
      <c r="K9" s="223">
        <v>9</v>
      </c>
      <c r="L9" s="223">
        <v>7.5</v>
      </c>
      <c r="M9" s="223">
        <v>7</v>
      </c>
      <c r="N9" s="223">
        <v>7</v>
      </c>
      <c r="O9" s="223">
        <v>0</v>
      </c>
      <c r="P9" s="223">
        <v>10</v>
      </c>
      <c r="Q9" s="223">
        <v>10</v>
      </c>
      <c r="R9" s="224"/>
      <c r="S9" s="25">
        <f t="shared" si="0"/>
        <v>233.5</v>
      </c>
      <c r="T9" s="25" t="str">
        <f t="shared" si="1"/>
        <v>SG</v>
      </c>
      <c r="U9" s="128">
        <v>2</v>
      </c>
    </row>
    <row r="10" spans="1:21" ht="29.1" customHeight="1" x14ac:dyDescent="0.2">
      <c r="A10" s="20">
        <f>IF(Dateneingabe!A52="","",Dateneingabe!A52)</f>
        <v>7</v>
      </c>
      <c r="B10" s="20" t="str">
        <f>IF(Dateneingabe!B52="","",Dateneingabe!B52)</f>
        <v/>
      </c>
      <c r="C10" s="21" t="str">
        <f>IF(Dateneingabe!E52="","",Dateneingabe!E52)</f>
        <v>Bettina Czerch</v>
      </c>
      <c r="D10" s="22" t="str">
        <f>IF(Dateneingabe!F52="","",Dateneingabe!F52)</f>
        <v>HSV Sprendlingen</v>
      </c>
      <c r="E10" s="22" t="str">
        <f>IF(Dateneingabe!G52="","",Dateneingabe!G52)</f>
        <v>HSVRM</v>
      </c>
      <c r="F10" s="23" t="str">
        <f>IF(Dateneingabe!H52="","",Dateneingabe!H52)</f>
        <v>Farouk bleu poussiere de lune</v>
      </c>
      <c r="G10" s="24" t="str">
        <f>IF(Dateneingabe!I52="","",Dateneingabe!I52)</f>
        <v>Beauceron</v>
      </c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4"/>
      <c r="S10" s="25">
        <f t="shared" si="0"/>
        <v>0</v>
      </c>
      <c r="T10" s="25" t="str">
        <f t="shared" si="1"/>
        <v/>
      </c>
      <c r="U10" s="128"/>
    </row>
    <row r="11" spans="1:21" ht="29.1" customHeight="1" x14ac:dyDescent="0.2">
      <c r="A11" s="20" t="str">
        <f>IF(Dateneingabe!A55="","",Dateneingabe!A55)</f>
        <v/>
      </c>
      <c r="B11" s="20" t="str">
        <f>IF(Dateneingabe!B55="","",Dateneingabe!B55)</f>
        <v/>
      </c>
      <c r="C11" s="21" t="str">
        <f>IF(Dateneingabe!E55="","",Dateneingabe!E55)</f>
        <v/>
      </c>
      <c r="D11" s="22" t="str">
        <f>IF(Dateneingabe!F55="","",Dateneingabe!F55)</f>
        <v/>
      </c>
      <c r="E11" s="22" t="str">
        <f>IF(Dateneingabe!G55="","",Dateneingabe!G55)</f>
        <v/>
      </c>
      <c r="F11" s="23" t="str">
        <f>IF(Dateneingabe!H55="","",Dateneingabe!H55)</f>
        <v/>
      </c>
      <c r="G11" s="24" t="str">
        <f>IF(Dateneingabe!I55="","",Dateneingabe!I55)</f>
        <v/>
      </c>
      <c r="H11" s="222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5">
        <f t="shared" si="0"/>
        <v>0</v>
      </c>
      <c r="T11" s="25" t="str">
        <f t="shared" si="1"/>
        <v/>
      </c>
      <c r="U11" s="128"/>
    </row>
    <row r="12" spans="1:21" ht="29.1" customHeight="1" x14ac:dyDescent="0.2">
      <c r="A12" s="20" t="str">
        <f>IF(Dateneingabe!A56="","",Dateneingabe!A56)</f>
        <v/>
      </c>
      <c r="B12" s="20" t="str">
        <f>IF(Dateneingabe!B56="","",Dateneingabe!B56)</f>
        <v/>
      </c>
      <c r="C12" s="21" t="str">
        <f>IF(Dateneingabe!E56="","",Dateneingabe!E56)</f>
        <v/>
      </c>
      <c r="D12" s="22" t="str">
        <f>IF(Dateneingabe!F56="","",Dateneingabe!F56)</f>
        <v/>
      </c>
      <c r="E12" s="22" t="str">
        <f>IF(Dateneingabe!G56="","",Dateneingabe!G56)</f>
        <v/>
      </c>
      <c r="F12" s="23" t="str">
        <f>IF(Dateneingabe!H56="","",Dateneingabe!H56)</f>
        <v/>
      </c>
      <c r="G12" s="24" t="str">
        <f>IF(Dateneingabe!I56="","",Dateneingabe!I56)</f>
        <v/>
      </c>
      <c r="H12" s="222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25">
        <f t="shared" si="0"/>
        <v>0</v>
      </c>
      <c r="T12" s="25" t="str">
        <f t="shared" si="1"/>
        <v/>
      </c>
      <c r="U12" s="128"/>
    </row>
    <row r="13" spans="1:21" ht="29.1" customHeight="1" x14ac:dyDescent="0.2">
      <c r="A13" s="20" t="str">
        <f>IF(Dateneingabe!A57="","",Dateneingabe!A57)</f>
        <v/>
      </c>
      <c r="B13" s="20" t="str">
        <f>IF(Dateneingabe!B57="","",Dateneingabe!B57)</f>
        <v/>
      </c>
      <c r="C13" s="21" t="str">
        <f>IF(Dateneingabe!E57="","",Dateneingabe!E57)</f>
        <v/>
      </c>
      <c r="D13" s="22" t="str">
        <f>IF(Dateneingabe!F57="","",Dateneingabe!F57)</f>
        <v/>
      </c>
      <c r="E13" s="22" t="str">
        <f>IF(Dateneingabe!G57="","",Dateneingabe!G57)</f>
        <v/>
      </c>
      <c r="F13" s="23" t="str">
        <f>IF(Dateneingabe!H57="","",Dateneingabe!H57)</f>
        <v/>
      </c>
      <c r="G13" s="24" t="str">
        <f>IF(Dateneingabe!I57="","",Dateneingabe!I57)</f>
        <v/>
      </c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5">
        <f t="shared" si="0"/>
        <v>0</v>
      </c>
      <c r="T13" s="25" t="str">
        <f t="shared" si="1"/>
        <v/>
      </c>
      <c r="U13" s="128"/>
    </row>
    <row r="14" spans="1:21" ht="29.1" customHeight="1" x14ac:dyDescent="0.2">
      <c r="A14" s="20" t="str">
        <f>IF(Dateneingabe!A58="","",Dateneingabe!A58)</f>
        <v/>
      </c>
      <c r="B14" s="20" t="str">
        <f>IF(Dateneingabe!B58="","",Dateneingabe!B58)</f>
        <v/>
      </c>
      <c r="C14" s="21" t="str">
        <f>IF(Dateneingabe!E58="","",Dateneingabe!E58)</f>
        <v/>
      </c>
      <c r="D14" s="22" t="str">
        <f>IF(Dateneingabe!F58="","",Dateneingabe!F58)</f>
        <v/>
      </c>
      <c r="E14" s="22" t="str">
        <f>IF(Dateneingabe!G58="","",Dateneingabe!G58)</f>
        <v/>
      </c>
      <c r="F14" s="23" t="str">
        <f>IF(Dateneingabe!H58="","",Dateneingabe!H58)</f>
        <v/>
      </c>
      <c r="G14" s="24" t="str">
        <f>IF(Dateneingabe!I58="","",Dateneingabe!I58)</f>
        <v/>
      </c>
      <c r="H14" s="222"/>
      <c r="I14" s="223"/>
      <c r="J14" s="223"/>
      <c r="K14" s="223"/>
      <c r="L14" s="223"/>
      <c r="M14" s="223"/>
      <c r="N14" s="223"/>
      <c r="O14" s="223"/>
      <c r="P14" s="223"/>
      <c r="Q14" s="223"/>
      <c r="R14" s="224"/>
      <c r="S14" s="25">
        <f t="shared" si="0"/>
        <v>0</v>
      </c>
      <c r="T14" s="25" t="str">
        <f t="shared" si="1"/>
        <v/>
      </c>
      <c r="U14" s="128"/>
    </row>
    <row r="15" spans="1:21" ht="29.1" customHeight="1" x14ac:dyDescent="0.2">
      <c r="A15" s="20" t="str">
        <f>IF(Dateneingabe!A59="","",Dateneingabe!A59)</f>
        <v/>
      </c>
      <c r="B15" s="20" t="str">
        <f>IF(Dateneingabe!B59="","",Dateneingabe!B59)</f>
        <v/>
      </c>
      <c r="C15" s="21" t="str">
        <f>IF(Dateneingabe!E59="","",Dateneingabe!E59)</f>
        <v/>
      </c>
      <c r="D15" s="22" t="str">
        <f>IF(Dateneingabe!F59="","",Dateneingabe!F59)</f>
        <v/>
      </c>
      <c r="E15" s="22" t="str">
        <f>IF(Dateneingabe!G59="","",Dateneingabe!G59)</f>
        <v/>
      </c>
      <c r="F15" s="23" t="str">
        <f>IF(Dateneingabe!H59="","",Dateneingabe!H59)</f>
        <v/>
      </c>
      <c r="G15" s="24" t="str">
        <f>IF(Dateneingabe!I59="","",Dateneingabe!I59)</f>
        <v/>
      </c>
      <c r="H15" s="222"/>
      <c r="I15" s="223"/>
      <c r="J15" s="223"/>
      <c r="K15" s="223"/>
      <c r="L15" s="223"/>
      <c r="M15" s="223"/>
      <c r="N15" s="223"/>
      <c r="O15" s="223"/>
      <c r="P15" s="223"/>
      <c r="Q15" s="223"/>
      <c r="R15" s="224"/>
      <c r="S15" s="25">
        <f t="shared" si="0"/>
        <v>0</v>
      </c>
      <c r="T15" s="25" t="str">
        <f t="shared" si="1"/>
        <v/>
      </c>
      <c r="U15" s="128"/>
    </row>
    <row r="16" spans="1:21" ht="29.1" customHeight="1" x14ac:dyDescent="0.2">
      <c r="A16" s="20" t="str">
        <f>IF(Dateneingabe!A60="","",Dateneingabe!A60)</f>
        <v/>
      </c>
      <c r="B16" s="20" t="str">
        <f>IF(Dateneingabe!B60="","",Dateneingabe!B60)</f>
        <v/>
      </c>
      <c r="C16" s="21" t="str">
        <f>IF(Dateneingabe!E60="","",Dateneingabe!E60)</f>
        <v/>
      </c>
      <c r="D16" s="22" t="str">
        <f>IF(Dateneingabe!F60="","",Dateneingabe!F60)</f>
        <v/>
      </c>
      <c r="E16" s="22" t="str">
        <f>IF(Dateneingabe!G60="","",Dateneingabe!G60)</f>
        <v/>
      </c>
      <c r="F16" s="23" t="str">
        <f>IF(Dateneingabe!H60="","",Dateneingabe!H60)</f>
        <v/>
      </c>
      <c r="G16" s="24" t="str">
        <f>IF(Dateneingabe!I60="","",Dateneingabe!I60)</f>
        <v/>
      </c>
      <c r="H16" s="222"/>
      <c r="I16" s="223"/>
      <c r="J16" s="223"/>
      <c r="K16" s="223"/>
      <c r="L16" s="223"/>
      <c r="M16" s="223"/>
      <c r="N16" s="223"/>
      <c r="O16" s="223"/>
      <c r="P16" s="223"/>
      <c r="Q16" s="223"/>
      <c r="R16" s="224"/>
      <c r="S16" s="25">
        <f t="shared" si="0"/>
        <v>0</v>
      </c>
      <c r="T16" s="25" t="str">
        <f t="shared" si="1"/>
        <v/>
      </c>
      <c r="U16" s="128"/>
    </row>
    <row r="17" spans="1:21" ht="29.1" customHeight="1" x14ac:dyDescent="0.2">
      <c r="A17" s="20" t="str">
        <f>IF(Dateneingabe!A61="","",Dateneingabe!A61)</f>
        <v/>
      </c>
      <c r="B17" s="20" t="str">
        <f>IF(Dateneingabe!B61="","",Dateneingabe!B61)</f>
        <v/>
      </c>
      <c r="C17" s="21" t="str">
        <f>IF(Dateneingabe!E61="","",Dateneingabe!E61)</f>
        <v/>
      </c>
      <c r="D17" s="22" t="str">
        <f>IF(Dateneingabe!F61="","",Dateneingabe!F61)</f>
        <v/>
      </c>
      <c r="E17" s="22" t="str">
        <f>IF(Dateneingabe!G61="","",Dateneingabe!G61)</f>
        <v/>
      </c>
      <c r="F17" s="23" t="str">
        <f>IF(Dateneingabe!H61="","",Dateneingabe!H61)</f>
        <v/>
      </c>
      <c r="G17" s="24" t="str">
        <f>IF(Dateneingabe!I61="","",Dateneingabe!I61)</f>
        <v/>
      </c>
      <c r="H17" s="222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5">
        <f t="shared" si="0"/>
        <v>0</v>
      </c>
      <c r="T17" s="25" t="str">
        <f t="shared" si="1"/>
        <v/>
      </c>
      <c r="U17" s="128"/>
    </row>
    <row r="18" spans="1:21" ht="29.1" customHeight="1" x14ac:dyDescent="0.2">
      <c r="A18" s="20" t="str">
        <f>IF(Dateneingabe!A62="","",Dateneingabe!A62)</f>
        <v/>
      </c>
      <c r="B18" s="20" t="str">
        <f>IF(Dateneingabe!B62="","",Dateneingabe!B62)</f>
        <v/>
      </c>
      <c r="C18" s="21" t="str">
        <f>IF(Dateneingabe!E62="","",Dateneingabe!E62)</f>
        <v/>
      </c>
      <c r="D18" s="22" t="str">
        <f>IF(Dateneingabe!F62="","",Dateneingabe!F62)</f>
        <v/>
      </c>
      <c r="E18" s="22" t="str">
        <f>IF(Dateneingabe!G62="","",Dateneingabe!G62)</f>
        <v/>
      </c>
      <c r="F18" s="23" t="str">
        <f>IF(Dateneingabe!H62="","",Dateneingabe!H62)</f>
        <v/>
      </c>
      <c r="G18" s="24" t="str">
        <f>IF(Dateneingabe!I62="","",Dateneingabe!I62)</f>
        <v/>
      </c>
      <c r="H18" s="225"/>
      <c r="I18" s="223"/>
      <c r="J18" s="223"/>
      <c r="K18" s="223"/>
      <c r="L18" s="223"/>
      <c r="M18" s="223"/>
      <c r="N18" s="223"/>
      <c r="O18" s="223"/>
      <c r="P18" s="223"/>
      <c r="Q18" s="223"/>
      <c r="R18" s="226"/>
      <c r="S18" s="25">
        <f t="shared" si="0"/>
        <v>0</v>
      </c>
      <c r="T18" s="25" t="str">
        <f t="shared" si="1"/>
        <v/>
      </c>
      <c r="U18" s="128"/>
    </row>
    <row r="19" spans="1:21" ht="29.1" customHeight="1" x14ac:dyDescent="0.2">
      <c r="A19" s="20" t="str">
        <f>IF(Dateneingabe!A63="","",Dateneingabe!A63)</f>
        <v/>
      </c>
      <c r="B19" s="20" t="str">
        <f>IF(Dateneingabe!B63="","",Dateneingabe!B63)</f>
        <v/>
      </c>
      <c r="C19" s="21" t="str">
        <f>IF(Dateneingabe!E63="","",Dateneingabe!E63)</f>
        <v/>
      </c>
      <c r="D19" s="22" t="str">
        <f>IF(Dateneingabe!F63="","",Dateneingabe!F63)</f>
        <v/>
      </c>
      <c r="E19" s="22" t="str">
        <f>IF(Dateneingabe!G63="","",Dateneingabe!G63)</f>
        <v/>
      </c>
      <c r="F19" s="23" t="str">
        <f>IF(Dateneingabe!H63="","",Dateneingabe!H63)</f>
        <v/>
      </c>
      <c r="G19" s="24" t="str">
        <f>IF(Dateneingabe!I63="","",Dateneingabe!I63)</f>
        <v/>
      </c>
      <c r="H19" s="225"/>
      <c r="I19" s="223"/>
      <c r="J19" s="223"/>
      <c r="K19" s="223"/>
      <c r="L19" s="223"/>
      <c r="M19" s="223"/>
      <c r="N19" s="223"/>
      <c r="O19" s="223"/>
      <c r="P19" s="223"/>
      <c r="Q19" s="223"/>
      <c r="R19" s="226"/>
      <c r="S19" s="25">
        <f t="shared" si="0"/>
        <v>0</v>
      </c>
      <c r="T19" s="25" t="str">
        <f t="shared" si="1"/>
        <v/>
      </c>
      <c r="U19" s="128"/>
    </row>
    <row r="20" spans="1:21" ht="29.1" customHeight="1" x14ac:dyDescent="0.2">
      <c r="A20" s="20" t="str">
        <f>IF(Dateneingabe!A64="","",Dateneingabe!A64)</f>
        <v/>
      </c>
      <c r="B20" s="20" t="str">
        <f>IF(Dateneingabe!B64="","",Dateneingabe!B64)</f>
        <v/>
      </c>
      <c r="C20" s="21" t="str">
        <f>IF(Dateneingabe!E64="","",Dateneingabe!E64)</f>
        <v/>
      </c>
      <c r="D20" s="22" t="str">
        <f>IF(Dateneingabe!F64="","",Dateneingabe!F64)</f>
        <v/>
      </c>
      <c r="E20" s="22" t="str">
        <f>IF(Dateneingabe!G64="","",Dateneingabe!G64)</f>
        <v/>
      </c>
      <c r="F20" s="23" t="str">
        <f>IF(Dateneingabe!H64="","",Dateneingabe!H64)</f>
        <v/>
      </c>
      <c r="G20" s="24" t="str">
        <f>IF(Dateneingabe!I64="","",Dateneingabe!I64)</f>
        <v/>
      </c>
      <c r="H20" s="225"/>
      <c r="I20" s="223"/>
      <c r="J20" s="223"/>
      <c r="K20" s="223"/>
      <c r="L20" s="223"/>
      <c r="M20" s="223"/>
      <c r="N20" s="223"/>
      <c r="O20" s="223"/>
      <c r="P20" s="223"/>
      <c r="Q20" s="223"/>
      <c r="R20" s="226"/>
      <c r="S20" s="25">
        <f t="shared" si="0"/>
        <v>0</v>
      </c>
      <c r="T20" s="25" t="str">
        <f t="shared" si="1"/>
        <v/>
      </c>
      <c r="U20" s="128"/>
    </row>
    <row r="21" spans="1:21" ht="29.1" customHeight="1" x14ac:dyDescent="0.2">
      <c r="A21" s="20" t="str">
        <f>IF(Dateneingabe!A65="","",Dateneingabe!A65)</f>
        <v/>
      </c>
      <c r="B21" s="20" t="str">
        <f>IF(Dateneingabe!B65="","",Dateneingabe!B65)</f>
        <v/>
      </c>
      <c r="C21" s="21" t="str">
        <f>IF(Dateneingabe!E65="","",Dateneingabe!E65)</f>
        <v/>
      </c>
      <c r="D21" s="22" t="str">
        <f>IF(Dateneingabe!F65="","",Dateneingabe!F65)</f>
        <v/>
      </c>
      <c r="E21" s="22" t="str">
        <f>IF(Dateneingabe!G65="","",Dateneingabe!G65)</f>
        <v/>
      </c>
      <c r="F21" s="23" t="str">
        <f>IF(Dateneingabe!H65="","",Dateneingabe!H65)</f>
        <v/>
      </c>
      <c r="G21" s="24" t="str">
        <f>IF(Dateneingabe!I65="","",Dateneingabe!I65)</f>
        <v/>
      </c>
      <c r="H21" s="225"/>
      <c r="I21" s="223"/>
      <c r="J21" s="223"/>
      <c r="K21" s="223"/>
      <c r="L21" s="223"/>
      <c r="M21" s="223"/>
      <c r="N21" s="223"/>
      <c r="O21" s="223"/>
      <c r="P21" s="223"/>
      <c r="Q21" s="223"/>
      <c r="R21" s="226"/>
      <c r="S21" s="25">
        <f t="shared" si="0"/>
        <v>0</v>
      </c>
      <c r="T21" s="25" t="str">
        <f t="shared" si="1"/>
        <v/>
      </c>
      <c r="U21" s="128"/>
    </row>
    <row r="22" spans="1:21" ht="29.1" customHeight="1" x14ac:dyDescent="0.2">
      <c r="A22" s="20" t="str">
        <f>IF(Dateneingabe!A66="","",Dateneingabe!A66)</f>
        <v/>
      </c>
      <c r="B22" s="20" t="str">
        <f>IF(Dateneingabe!B66="","",Dateneingabe!B66)</f>
        <v/>
      </c>
      <c r="C22" s="21" t="str">
        <f>IF(Dateneingabe!E66="","",Dateneingabe!E66)</f>
        <v/>
      </c>
      <c r="D22" s="22" t="str">
        <f>IF(Dateneingabe!F66="","",Dateneingabe!F66)</f>
        <v/>
      </c>
      <c r="E22" s="22" t="str">
        <f>IF(Dateneingabe!G66="","",Dateneingabe!G66)</f>
        <v/>
      </c>
      <c r="F22" s="23" t="str">
        <f>IF(Dateneingabe!H66="","",Dateneingabe!H66)</f>
        <v/>
      </c>
      <c r="G22" s="24" t="str">
        <f>IF(Dateneingabe!I66="","",Dateneingabe!I66)</f>
        <v/>
      </c>
      <c r="H22" s="225"/>
      <c r="I22" s="223"/>
      <c r="J22" s="223"/>
      <c r="K22" s="223"/>
      <c r="L22" s="223"/>
      <c r="M22" s="223"/>
      <c r="N22" s="223"/>
      <c r="O22" s="223"/>
      <c r="P22" s="223"/>
      <c r="Q22" s="223"/>
      <c r="R22" s="226"/>
      <c r="S22" s="25">
        <f t="shared" si="0"/>
        <v>0</v>
      </c>
      <c r="T22" s="25" t="str">
        <f t="shared" si="1"/>
        <v/>
      </c>
      <c r="U22" s="128"/>
    </row>
    <row r="23" spans="1:21" ht="29.1" customHeight="1" x14ac:dyDescent="0.2">
      <c r="A23" s="20" t="str">
        <f>IF(Dateneingabe!A67="","",Dateneingabe!A67)</f>
        <v/>
      </c>
      <c r="B23" s="20" t="str">
        <f>IF(Dateneingabe!B67="","",Dateneingabe!B67)</f>
        <v/>
      </c>
      <c r="C23" s="21" t="str">
        <f>IF(Dateneingabe!E67="","",Dateneingabe!E67)</f>
        <v/>
      </c>
      <c r="D23" s="22" t="str">
        <f>IF(Dateneingabe!F67="","",Dateneingabe!F67)</f>
        <v/>
      </c>
      <c r="E23" s="22" t="str">
        <f>IF(Dateneingabe!G67="","",Dateneingabe!G67)</f>
        <v/>
      </c>
      <c r="F23" s="23" t="str">
        <f>IF(Dateneingabe!H67="","",Dateneingabe!H67)</f>
        <v/>
      </c>
      <c r="G23" s="24" t="str">
        <f>IF(Dateneingabe!I67="","",Dateneingabe!I67)</f>
        <v/>
      </c>
      <c r="H23" s="225"/>
      <c r="I23" s="223"/>
      <c r="J23" s="223"/>
      <c r="K23" s="223"/>
      <c r="L23" s="223"/>
      <c r="M23" s="223"/>
      <c r="N23" s="223"/>
      <c r="O23" s="223"/>
      <c r="P23" s="223"/>
      <c r="Q23" s="223"/>
      <c r="R23" s="226"/>
      <c r="S23" s="25">
        <f t="shared" si="0"/>
        <v>0</v>
      </c>
      <c r="T23" s="25" t="str">
        <f t="shared" si="1"/>
        <v/>
      </c>
      <c r="U23" s="128"/>
    </row>
    <row r="24" spans="1:21" ht="29.1" customHeight="1" x14ac:dyDescent="0.2">
      <c r="A24" s="20" t="str">
        <f>IF(Dateneingabe!A68="","",Dateneingabe!A68)</f>
        <v/>
      </c>
      <c r="B24" s="20" t="str">
        <f>IF(Dateneingabe!B68="","",Dateneingabe!B68)</f>
        <v/>
      </c>
      <c r="C24" s="21" t="str">
        <f>IF(Dateneingabe!E68="","",Dateneingabe!E68)</f>
        <v/>
      </c>
      <c r="D24" s="22" t="str">
        <f>IF(Dateneingabe!F68="","",Dateneingabe!F68)</f>
        <v/>
      </c>
      <c r="E24" s="22" t="str">
        <f>IF(Dateneingabe!G68="","",Dateneingabe!G68)</f>
        <v/>
      </c>
      <c r="F24" s="23" t="str">
        <f>IF(Dateneingabe!H68="","",Dateneingabe!H68)</f>
        <v/>
      </c>
      <c r="G24" s="24" t="str">
        <f>IF(Dateneingabe!I68="","",Dateneingabe!I68)</f>
        <v/>
      </c>
      <c r="H24" s="225"/>
      <c r="I24" s="223"/>
      <c r="J24" s="223"/>
      <c r="K24" s="223"/>
      <c r="L24" s="223"/>
      <c r="M24" s="223"/>
      <c r="N24" s="223"/>
      <c r="O24" s="223"/>
      <c r="P24" s="223"/>
      <c r="Q24" s="223"/>
      <c r="R24" s="226"/>
      <c r="S24" s="25">
        <f t="shared" si="0"/>
        <v>0</v>
      </c>
      <c r="T24" s="25" t="str">
        <f t="shared" si="1"/>
        <v/>
      </c>
      <c r="U24" s="128"/>
    </row>
    <row r="25" spans="1:21" ht="29.1" customHeight="1" x14ac:dyDescent="0.2">
      <c r="A25" s="27" t="str">
        <f>IF(Dateneingabe!A69="","",Dateneingabe!A69)</f>
        <v/>
      </c>
      <c r="B25" s="27" t="str">
        <f>IF(Dateneingabe!B69="","",Dateneingabe!B69)</f>
        <v/>
      </c>
      <c r="C25" s="28" t="str">
        <f>IF(Dateneingabe!E69="","",Dateneingabe!E69)</f>
        <v/>
      </c>
      <c r="D25" s="29" t="str">
        <f>IF(Dateneingabe!F69="","",Dateneingabe!F69)</f>
        <v/>
      </c>
      <c r="E25" s="29" t="str">
        <f>IF(Dateneingabe!G69="","",Dateneingabe!G69)</f>
        <v/>
      </c>
      <c r="F25" s="30" t="str">
        <f>IF(Dateneingabe!H69="","",Dateneingabe!H69)</f>
        <v/>
      </c>
      <c r="G25" s="31" t="str">
        <f>IF(Dateneingabe!I69="","",Dateneingabe!I69)</f>
        <v/>
      </c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9"/>
      <c r="S25" s="33">
        <f t="shared" si="0"/>
        <v>0</v>
      </c>
      <c r="T25" s="33" t="str">
        <f t="shared" si="1"/>
        <v/>
      </c>
      <c r="U25" s="129"/>
    </row>
    <row r="26" spans="1:21" x14ac:dyDescent="0.2">
      <c r="A26" s="2" t="str">
        <f>'Hinweise - bitte beachten!!!'!A1:A1&amp;" - "&amp;'Hinweise - bitte beachten!!!'!A2:A2</f>
        <v>HSVRM Obedience Auswertung - Version 2016 v4.4 - erstellt von Sören Marquardt für den Hundesportverband Rhein-Main (HSVRM)</v>
      </c>
    </row>
    <row r="27" spans="1:21" x14ac:dyDescent="0.2">
      <c r="H27" s="6">
        <f>IF(H8="",0,H8)</f>
        <v>7</v>
      </c>
      <c r="I27" s="6">
        <f t="shared" ref="I27:R27" si="2">IF(I8="",0,I8)</f>
        <v>9</v>
      </c>
      <c r="J27" s="6">
        <f t="shared" si="2"/>
        <v>10</v>
      </c>
      <c r="K27" s="6">
        <f t="shared" si="2"/>
        <v>9</v>
      </c>
      <c r="L27" s="6">
        <f t="shared" si="2"/>
        <v>9</v>
      </c>
      <c r="M27" s="6">
        <f t="shared" si="2"/>
        <v>10</v>
      </c>
      <c r="N27" s="6">
        <f t="shared" si="2"/>
        <v>10</v>
      </c>
      <c r="O27" s="6">
        <f t="shared" si="2"/>
        <v>10</v>
      </c>
      <c r="P27" s="6">
        <f t="shared" si="2"/>
        <v>9</v>
      </c>
      <c r="Q27" s="6">
        <f t="shared" si="2"/>
        <v>10</v>
      </c>
      <c r="R27" s="6">
        <f t="shared" si="2"/>
        <v>0</v>
      </c>
      <c r="S27" s="6">
        <f t="shared" ref="S27:S44" si="3">SUM(H27*$H$6+I27*$I$6+J27*$J$6+K27*$K$6+L27*$L$6+M27*$M$6+N27*$N$6+O27*$O$6+P27*$P$6+Q27*$Q$6+R27*$R$6)</f>
        <v>301</v>
      </c>
    </row>
    <row r="28" spans="1:21" x14ac:dyDescent="0.2">
      <c r="A28" s="142">
        <f>'Übersicht Übungen'!H35</f>
        <v>256</v>
      </c>
      <c r="B28" s="142">
        <f>'Übersicht Übungen'!I35</f>
        <v>320</v>
      </c>
      <c r="C28" s="143" t="s">
        <v>26</v>
      </c>
      <c r="D28" s="143" t="s">
        <v>26</v>
      </c>
      <c r="H28" s="6">
        <f t="shared" ref="H28:R43" si="4">IF(H9="",0,H9)</f>
        <v>8.5</v>
      </c>
      <c r="I28" s="6">
        <f t="shared" si="4"/>
        <v>9</v>
      </c>
      <c r="J28" s="6">
        <f t="shared" si="4"/>
        <v>8</v>
      </c>
      <c r="K28" s="6">
        <f t="shared" si="4"/>
        <v>9</v>
      </c>
      <c r="L28" s="6">
        <f t="shared" si="4"/>
        <v>7.5</v>
      </c>
      <c r="M28" s="6">
        <f t="shared" si="4"/>
        <v>7</v>
      </c>
      <c r="N28" s="6">
        <f t="shared" si="4"/>
        <v>7</v>
      </c>
      <c r="O28" s="6">
        <f t="shared" si="4"/>
        <v>0</v>
      </c>
      <c r="P28" s="6">
        <f t="shared" si="4"/>
        <v>10</v>
      </c>
      <c r="Q28" s="6">
        <f t="shared" si="4"/>
        <v>10</v>
      </c>
      <c r="R28" s="6">
        <f t="shared" si="4"/>
        <v>0</v>
      </c>
      <c r="S28" s="6">
        <f t="shared" si="3"/>
        <v>233.5</v>
      </c>
    </row>
    <row r="29" spans="1:21" x14ac:dyDescent="0.2">
      <c r="A29" s="142">
        <f>'Übersicht Übungen'!H36</f>
        <v>224</v>
      </c>
      <c r="B29" s="142">
        <f>'Übersicht Übungen'!I36</f>
        <v>255.5</v>
      </c>
      <c r="C29" s="98">
        <v>0</v>
      </c>
      <c r="D29" s="98">
        <v>0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3"/>
        <v>0</v>
      </c>
    </row>
    <row r="30" spans="1:21" x14ac:dyDescent="0.2">
      <c r="A30" s="142">
        <f>'Übersicht Übungen'!H37</f>
        <v>192</v>
      </c>
      <c r="B30" s="142">
        <f>'Übersicht Übungen'!I37</f>
        <v>223.5</v>
      </c>
      <c r="C30" s="98">
        <v>5</v>
      </c>
      <c r="D30" s="98">
        <v>5</v>
      </c>
      <c r="H30" s="6">
        <f t="shared" si="4"/>
        <v>0</v>
      </c>
      <c r="I30" s="6">
        <f t="shared" si="4"/>
        <v>0</v>
      </c>
      <c r="J30" s="6">
        <f t="shared" si="4"/>
        <v>0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 t="shared" si="4"/>
        <v>0</v>
      </c>
      <c r="O30" s="6">
        <f t="shared" si="4"/>
        <v>0</v>
      </c>
      <c r="P30" s="6">
        <f t="shared" si="4"/>
        <v>0</v>
      </c>
      <c r="Q30" s="6">
        <f t="shared" si="4"/>
        <v>0</v>
      </c>
      <c r="R30" s="6">
        <f t="shared" si="4"/>
        <v>0</v>
      </c>
      <c r="S30" s="6">
        <f t="shared" si="3"/>
        <v>0</v>
      </c>
    </row>
    <row r="31" spans="1:21" x14ac:dyDescent="0.2">
      <c r="A31" s="142">
        <f>'Übersicht Übungen'!H38</f>
        <v>0</v>
      </c>
      <c r="B31" s="142">
        <f>'Übersicht Übungen'!I38</f>
        <v>191.5</v>
      </c>
      <c r="C31" s="99">
        <v>5.25</v>
      </c>
      <c r="D31" s="99">
        <v>5.5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0</v>
      </c>
      <c r="N31" s="6">
        <f t="shared" si="4"/>
        <v>0</v>
      </c>
      <c r="O31" s="6">
        <f t="shared" si="4"/>
        <v>0</v>
      </c>
      <c r="P31" s="6">
        <f t="shared" si="4"/>
        <v>0</v>
      </c>
      <c r="Q31" s="6">
        <f t="shared" si="4"/>
        <v>0</v>
      </c>
      <c r="R31" s="6">
        <f t="shared" si="4"/>
        <v>0</v>
      </c>
      <c r="S31" s="6">
        <f t="shared" si="3"/>
        <v>0</v>
      </c>
    </row>
    <row r="32" spans="1:21" x14ac:dyDescent="0.2">
      <c r="C32" s="99">
        <v>5.5</v>
      </c>
      <c r="D32" s="99">
        <v>6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  <c r="O32" s="6">
        <f t="shared" si="4"/>
        <v>0</v>
      </c>
      <c r="P32" s="6">
        <f t="shared" si="4"/>
        <v>0</v>
      </c>
      <c r="Q32" s="6">
        <f t="shared" si="4"/>
        <v>0</v>
      </c>
      <c r="R32" s="6">
        <f t="shared" si="4"/>
        <v>0</v>
      </c>
      <c r="S32" s="6">
        <f t="shared" si="3"/>
        <v>0</v>
      </c>
    </row>
    <row r="33" spans="3:19" x14ac:dyDescent="0.2">
      <c r="C33" s="99">
        <v>5.75</v>
      </c>
      <c r="D33" s="99">
        <v>6.5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0</v>
      </c>
      <c r="L33" s="6">
        <f t="shared" si="4"/>
        <v>0</v>
      </c>
      <c r="M33" s="6">
        <f t="shared" si="4"/>
        <v>0</v>
      </c>
      <c r="N33" s="6">
        <f t="shared" si="4"/>
        <v>0</v>
      </c>
      <c r="O33" s="6">
        <f t="shared" si="4"/>
        <v>0</v>
      </c>
      <c r="P33" s="6">
        <f t="shared" si="4"/>
        <v>0</v>
      </c>
      <c r="Q33" s="6">
        <f t="shared" si="4"/>
        <v>0</v>
      </c>
      <c r="R33" s="6">
        <f t="shared" si="4"/>
        <v>0</v>
      </c>
      <c r="S33" s="6">
        <f t="shared" si="3"/>
        <v>0</v>
      </c>
    </row>
    <row r="34" spans="3:19" x14ac:dyDescent="0.2">
      <c r="C34" s="99">
        <v>6</v>
      </c>
      <c r="D34" s="99">
        <v>7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0</v>
      </c>
      <c r="Q34" s="6">
        <f t="shared" si="4"/>
        <v>0</v>
      </c>
      <c r="R34" s="6">
        <f t="shared" si="4"/>
        <v>0</v>
      </c>
      <c r="S34" s="6">
        <f t="shared" si="3"/>
        <v>0</v>
      </c>
    </row>
    <row r="35" spans="3:19" x14ac:dyDescent="0.2">
      <c r="C35" s="99">
        <v>6.25</v>
      </c>
      <c r="D35" s="99">
        <v>7.5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0</v>
      </c>
      <c r="N35" s="6">
        <f t="shared" si="4"/>
        <v>0</v>
      </c>
      <c r="O35" s="6">
        <f t="shared" si="4"/>
        <v>0</v>
      </c>
      <c r="P35" s="6">
        <f t="shared" si="4"/>
        <v>0</v>
      </c>
      <c r="Q35" s="6">
        <f t="shared" si="4"/>
        <v>0</v>
      </c>
      <c r="R35" s="6">
        <f t="shared" si="4"/>
        <v>0</v>
      </c>
      <c r="S35" s="6">
        <f t="shared" si="3"/>
        <v>0</v>
      </c>
    </row>
    <row r="36" spans="3:19" x14ac:dyDescent="0.2">
      <c r="C36" s="99">
        <v>6.5</v>
      </c>
      <c r="D36" s="99">
        <v>8</v>
      </c>
      <c r="H36" s="6">
        <f t="shared" si="4"/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  <c r="L36" s="6">
        <f t="shared" si="4"/>
        <v>0</v>
      </c>
      <c r="M36" s="6">
        <f t="shared" si="4"/>
        <v>0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0</v>
      </c>
      <c r="R36" s="6">
        <f t="shared" si="4"/>
        <v>0</v>
      </c>
      <c r="S36" s="6">
        <f t="shared" si="3"/>
        <v>0</v>
      </c>
    </row>
    <row r="37" spans="3:19" x14ac:dyDescent="0.2">
      <c r="C37" s="99">
        <v>6.75</v>
      </c>
      <c r="D37" s="99">
        <v>8.5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M37" s="6">
        <f t="shared" si="4"/>
        <v>0</v>
      </c>
      <c r="N37" s="6">
        <f t="shared" si="4"/>
        <v>0</v>
      </c>
      <c r="O37" s="6">
        <f t="shared" si="4"/>
        <v>0</v>
      </c>
      <c r="P37" s="6">
        <f t="shared" si="4"/>
        <v>0</v>
      </c>
      <c r="Q37" s="6">
        <f t="shared" si="4"/>
        <v>0</v>
      </c>
      <c r="R37" s="6">
        <f t="shared" si="4"/>
        <v>0</v>
      </c>
      <c r="S37" s="6">
        <f t="shared" si="3"/>
        <v>0</v>
      </c>
    </row>
    <row r="38" spans="3:19" x14ac:dyDescent="0.2">
      <c r="C38" s="99">
        <v>7</v>
      </c>
      <c r="D38" s="99">
        <v>9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  <c r="Q38" s="6">
        <f t="shared" si="4"/>
        <v>0</v>
      </c>
      <c r="R38" s="6">
        <f t="shared" si="4"/>
        <v>0</v>
      </c>
      <c r="S38" s="6">
        <f t="shared" si="3"/>
        <v>0</v>
      </c>
    </row>
    <row r="39" spans="3:19" x14ac:dyDescent="0.2">
      <c r="C39" s="99">
        <v>7.25</v>
      </c>
      <c r="D39" s="99">
        <v>9.5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0</v>
      </c>
      <c r="O39" s="6">
        <f t="shared" si="4"/>
        <v>0</v>
      </c>
      <c r="P39" s="6">
        <f t="shared" si="4"/>
        <v>0</v>
      </c>
      <c r="Q39" s="6">
        <f t="shared" si="4"/>
        <v>0</v>
      </c>
      <c r="R39" s="6">
        <f t="shared" si="4"/>
        <v>0</v>
      </c>
      <c r="S39" s="6">
        <f t="shared" si="3"/>
        <v>0</v>
      </c>
    </row>
    <row r="40" spans="3:19" x14ac:dyDescent="0.2">
      <c r="C40" s="99">
        <v>7.5</v>
      </c>
      <c r="D40" s="100">
        <v>10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6">
        <f t="shared" si="4"/>
        <v>0</v>
      </c>
      <c r="P40" s="6">
        <f t="shared" si="4"/>
        <v>0</v>
      </c>
      <c r="Q40" s="6">
        <f t="shared" si="4"/>
        <v>0</v>
      </c>
      <c r="R40" s="6">
        <f t="shared" si="4"/>
        <v>0</v>
      </c>
      <c r="S40" s="6">
        <f t="shared" si="3"/>
        <v>0</v>
      </c>
    </row>
    <row r="41" spans="3:19" x14ac:dyDescent="0.2">
      <c r="C41" s="99">
        <v>7.75</v>
      </c>
      <c r="D41"/>
      <c r="H41" s="6">
        <f t="shared" si="4"/>
        <v>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si="4"/>
        <v>0</v>
      </c>
      <c r="M41" s="6">
        <f t="shared" si="4"/>
        <v>0</v>
      </c>
      <c r="N41" s="6">
        <f t="shared" si="4"/>
        <v>0</v>
      </c>
      <c r="O41" s="6">
        <f t="shared" si="4"/>
        <v>0</v>
      </c>
      <c r="P41" s="6">
        <f t="shared" si="4"/>
        <v>0</v>
      </c>
      <c r="Q41" s="6">
        <f t="shared" si="4"/>
        <v>0</v>
      </c>
      <c r="R41" s="6">
        <f t="shared" si="4"/>
        <v>0</v>
      </c>
      <c r="S41" s="6">
        <f t="shared" si="3"/>
        <v>0</v>
      </c>
    </row>
    <row r="42" spans="3:19" x14ac:dyDescent="0.2">
      <c r="C42" s="99">
        <v>8</v>
      </c>
      <c r="D42"/>
      <c r="H42" s="6">
        <f t="shared" si="4"/>
        <v>0</v>
      </c>
      <c r="I42" s="6">
        <f t="shared" si="4"/>
        <v>0</v>
      </c>
      <c r="J42" s="6">
        <f t="shared" si="4"/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  <c r="N42" s="6">
        <f t="shared" si="4"/>
        <v>0</v>
      </c>
      <c r="O42" s="6">
        <f t="shared" si="4"/>
        <v>0</v>
      </c>
      <c r="P42" s="6">
        <f t="shared" si="4"/>
        <v>0</v>
      </c>
      <c r="Q42" s="6">
        <f t="shared" si="4"/>
        <v>0</v>
      </c>
      <c r="R42" s="6">
        <f t="shared" si="4"/>
        <v>0</v>
      </c>
      <c r="S42" s="6">
        <f t="shared" si="3"/>
        <v>0</v>
      </c>
    </row>
    <row r="43" spans="3:19" x14ac:dyDescent="0.2">
      <c r="C43" s="99">
        <v>8.25</v>
      </c>
      <c r="D43"/>
      <c r="H43" s="6">
        <f t="shared" si="4"/>
        <v>0</v>
      </c>
      <c r="I43" s="6">
        <f t="shared" si="4"/>
        <v>0</v>
      </c>
      <c r="J43" s="6">
        <f t="shared" si="4"/>
        <v>0</v>
      </c>
      <c r="K43" s="6">
        <f t="shared" si="4"/>
        <v>0</v>
      </c>
      <c r="L43" s="6">
        <f t="shared" si="4"/>
        <v>0</v>
      </c>
      <c r="M43" s="6">
        <f t="shared" si="4"/>
        <v>0</v>
      </c>
      <c r="N43" s="6">
        <f t="shared" si="4"/>
        <v>0</v>
      </c>
      <c r="O43" s="6">
        <f t="shared" si="4"/>
        <v>0</v>
      </c>
      <c r="P43" s="6">
        <f t="shared" si="4"/>
        <v>0</v>
      </c>
      <c r="Q43" s="6">
        <f t="shared" si="4"/>
        <v>0</v>
      </c>
      <c r="R43" s="6">
        <f t="shared" si="4"/>
        <v>0</v>
      </c>
      <c r="S43" s="6">
        <f t="shared" si="3"/>
        <v>0</v>
      </c>
    </row>
    <row r="44" spans="3:19" x14ac:dyDescent="0.2">
      <c r="C44" s="99">
        <v>8.5</v>
      </c>
      <c r="D44"/>
      <c r="H44" s="6">
        <f t="shared" ref="H44:R44" si="5">IF(H25="",0,H25)</f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  <c r="N44" s="6">
        <f t="shared" si="5"/>
        <v>0</v>
      </c>
      <c r="O44" s="6">
        <f t="shared" si="5"/>
        <v>0</v>
      </c>
      <c r="P44" s="6">
        <f t="shared" si="5"/>
        <v>0</v>
      </c>
      <c r="Q44" s="6">
        <f t="shared" si="5"/>
        <v>0</v>
      </c>
      <c r="R44" s="6">
        <f t="shared" si="5"/>
        <v>0</v>
      </c>
      <c r="S44" s="6">
        <f t="shared" si="3"/>
        <v>0</v>
      </c>
    </row>
    <row r="45" spans="3:19" x14ac:dyDescent="0.2">
      <c r="C45" s="99">
        <v>8.75</v>
      </c>
      <c r="D45"/>
    </row>
    <row r="46" spans="3:19" x14ac:dyDescent="0.2">
      <c r="C46" s="99">
        <v>9</v>
      </c>
      <c r="D46"/>
    </row>
    <row r="47" spans="3:19" x14ac:dyDescent="0.2">
      <c r="C47" s="99">
        <v>9.25</v>
      </c>
      <c r="D47"/>
    </row>
    <row r="48" spans="3:19" x14ac:dyDescent="0.2">
      <c r="C48" s="99">
        <v>9.5</v>
      </c>
      <c r="D48"/>
    </row>
    <row r="49" spans="3:4" x14ac:dyDescent="0.2">
      <c r="C49" s="99">
        <v>9.75</v>
      </c>
      <c r="D49"/>
    </row>
    <row r="50" spans="3:4" x14ac:dyDescent="0.2">
      <c r="C50" s="100">
        <v>10</v>
      </c>
      <c r="D50"/>
    </row>
  </sheetData>
  <sheetProtection password="C900" sheet="1" objects="1" scenarios="1"/>
  <sortState ref="A8:U25">
    <sortCondition ref="U8"/>
  </sortState>
  <mergeCells count="9">
    <mergeCell ref="A4:F6"/>
    <mergeCell ref="H7:R7"/>
    <mergeCell ref="A1:D1"/>
    <mergeCell ref="E1:N1"/>
    <mergeCell ref="O1:U1"/>
    <mergeCell ref="A2:C2"/>
    <mergeCell ref="D2:F2"/>
    <mergeCell ref="H2:P2"/>
    <mergeCell ref="S2:U2"/>
  </mergeCells>
  <phoneticPr fontId="0" type="noConversion"/>
  <conditionalFormatting sqref="S8:S25">
    <cfRule type="cellIs" dxfId="7" priority="2" stopIfTrue="1" operator="equal">
      <formula>0</formula>
    </cfRule>
  </conditionalFormatting>
  <conditionalFormatting sqref="H4:R6">
    <cfRule type="cellIs" dxfId="6" priority="1" operator="equal">
      <formula>0</formula>
    </cfRule>
  </conditionalFormatting>
  <dataValidations count="1">
    <dataValidation type="list" allowBlank="1" showDropDown="1" showInputMessage="1" showErrorMessage="1" errorTitle="Falsche Eingabe!" error="Bitte nur &quot;0&quot; oder Bewertungen von 5,0 - 10,0 eingeben!" promptTitle="Bewertung eingeben!" prompt="Bitte nur &quot;0&quot; oder Bewertungen von 5,0 - 10,0 eingeben!" sqref="H8:R25">
      <formula1>$C$29:$C$50</formula1>
    </dataValidation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72" fitToHeight="0" orientation="landscape" r:id="rId1"/>
  <headerFooter alignWithMargins="0">
    <oddFooter>&amp;LVorlage: HSVRM / Sören Marquardt
&amp;D/&amp;T&amp;C&amp;F
&amp;A&amp;RSeite: 
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R50"/>
  <sheetViews>
    <sheetView showGridLines="0" zoomScale="90" zoomScaleNormal="90" workbookViewId="0">
      <pane xSplit="7" ySplit="7" topLeftCell="O8" activePane="bottomRight" state="frozen"/>
      <selection activeCell="A14" sqref="A14"/>
      <selection pane="topRight" activeCell="A14" sqref="A14"/>
      <selection pane="bottomLeft" activeCell="A14" sqref="A14"/>
      <selection pane="bottomRight" activeCell="A7" sqref="A7:AR25"/>
    </sheetView>
  </sheetViews>
  <sheetFormatPr baseColWidth="10" defaultColWidth="7" defaultRowHeight="12.75" x14ac:dyDescent="0.2"/>
  <cols>
    <col min="1" max="2" width="5.7109375" style="2" customWidth="1"/>
    <col min="3" max="3" width="20.28515625" style="2" bestFit="1" customWidth="1"/>
    <col min="4" max="4" width="16.42578125" style="2" bestFit="1" customWidth="1"/>
    <col min="5" max="5" width="9" style="2" bestFit="1" customWidth="1"/>
    <col min="6" max="6" width="23.85546875" style="2" bestFit="1" customWidth="1"/>
    <col min="7" max="7" width="19.5703125" style="2" bestFit="1" customWidth="1"/>
    <col min="8" max="18" width="5.7109375" style="2" customWidth="1"/>
    <col min="19" max="19" width="9.7109375" style="2" customWidth="1"/>
    <col min="20" max="20" width="5.5703125" style="2" customWidth="1"/>
    <col min="21" max="21" width="9.7109375" style="2" customWidth="1"/>
    <col min="22" max="22" width="7" style="2"/>
    <col min="23" max="24" width="7.28515625" style="2" bestFit="1" customWidth="1"/>
    <col min="25" max="29" width="7.140625" style="2" bestFit="1" customWidth="1"/>
    <col min="30" max="31" width="7" style="2"/>
    <col min="32" max="33" width="7.140625" style="2" bestFit="1" customWidth="1"/>
    <col min="34" max="16384" width="7" style="2"/>
  </cols>
  <sheetData>
    <row r="1" spans="1:44" ht="33.75" x14ac:dyDescent="0.2">
      <c r="A1" s="368" t="s">
        <v>104</v>
      </c>
      <c r="B1" s="368"/>
      <c r="C1" s="368"/>
      <c r="D1" s="368"/>
      <c r="E1" s="360" t="str">
        <f>Dateneingabe!C6&amp;""</f>
        <v>Obedience-Prüfung</v>
      </c>
      <c r="F1" s="360"/>
      <c r="G1" s="360"/>
      <c r="H1" s="360"/>
      <c r="I1" s="360"/>
      <c r="J1" s="360"/>
      <c r="K1" s="360"/>
      <c r="L1" s="360"/>
      <c r="M1" s="360"/>
      <c r="N1" s="360"/>
      <c r="O1" s="365" t="s">
        <v>182</v>
      </c>
      <c r="P1" s="365"/>
      <c r="Q1" s="365"/>
      <c r="R1" s="365"/>
      <c r="S1" s="365"/>
      <c r="T1" s="365"/>
      <c r="U1" s="365"/>
    </row>
    <row r="2" spans="1:44" s="5" customFormat="1" ht="15.75" x14ac:dyDescent="0.25">
      <c r="A2" s="357" t="s">
        <v>1</v>
      </c>
      <c r="B2" s="358"/>
      <c r="C2" s="358"/>
      <c r="D2" s="359" t="str">
        <f>Dateneingabe!C5</f>
        <v>VSG Offenbach</v>
      </c>
      <c r="E2" s="359"/>
      <c r="F2" s="359"/>
      <c r="G2" s="3" t="s">
        <v>2</v>
      </c>
      <c r="H2" s="359" t="str">
        <f>Dateneingabe!I4</f>
        <v>Mirjam Claasen</v>
      </c>
      <c r="I2" s="359"/>
      <c r="J2" s="359"/>
      <c r="K2" s="359"/>
      <c r="L2" s="359"/>
      <c r="M2" s="359"/>
      <c r="N2" s="359"/>
      <c r="O2" s="359"/>
      <c r="P2" s="359"/>
      <c r="Q2" s="4"/>
      <c r="R2" s="3" t="s">
        <v>10</v>
      </c>
      <c r="S2" s="366">
        <f>Dateneingabe!C7</f>
        <v>42616</v>
      </c>
      <c r="T2" s="366"/>
      <c r="U2" s="367"/>
    </row>
    <row r="3" spans="1:44" ht="5.0999999999999996" customHeight="1" x14ac:dyDescent="0.2"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44" s="122" customFormat="1" x14ac:dyDescent="0.2">
      <c r="A4" s="361" t="s">
        <v>196</v>
      </c>
      <c r="B4" s="361"/>
      <c r="C4" s="361"/>
      <c r="D4" s="361"/>
      <c r="E4" s="361"/>
      <c r="F4" s="362"/>
      <c r="G4" s="7" t="s">
        <v>3</v>
      </c>
      <c r="H4" s="113">
        <f>'Übersicht Übungen'!$A48</f>
        <v>1</v>
      </c>
      <c r="I4" s="114">
        <f>'Übersicht Übungen'!$A49</f>
        <v>2</v>
      </c>
      <c r="J4" s="114">
        <f>'Übersicht Übungen'!$A50</f>
        <v>8</v>
      </c>
      <c r="K4" s="114">
        <f>'Übersicht Übungen'!$A51</f>
        <v>5</v>
      </c>
      <c r="L4" s="114">
        <f>'Übersicht Übungen'!$A52</f>
        <v>10</v>
      </c>
      <c r="M4" s="114">
        <f>'Übersicht Übungen'!$A53</f>
        <v>4</v>
      </c>
      <c r="N4" s="114">
        <f>'Übersicht Übungen'!$A54</f>
        <v>7</v>
      </c>
      <c r="O4" s="114">
        <f>'Übersicht Übungen'!$A55</f>
        <v>6</v>
      </c>
      <c r="P4" s="114">
        <f>'Übersicht Übungen'!$A56</f>
        <v>3</v>
      </c>
      <c r="Q4" s="114">
        <f>'Übersicht Übungen'!$A57</f>
        <v>9</v>
      </c>
      <c r="R4" s="242" t="s">
        <v>234</v>
      </c>
      <c r="S4" s="8"/>
      <c r="T4" s="8"/>
      <c r="U4" s="8"/>
      <c r="W4" s="154" t="s">
        <v>176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</row>
    <row r="5" spans="1:44" s="122" customFormat="1" x14ac:dyDescent="0.2">
      <c r="A5" s="361"/>
      <c r="B5" s="361"/>
      <c r="C5" s="361"/>
      <c r="D5" s="361"/>
      <c r="E5" s="361"/>
      <c r="F5" s="362"/>
      <c r="G5" s="150" t="s">
        <v>183</v>
      </c>
      <c r="H5" s="117">
        <f>'Übersicht Übungen'!$B48</f>
        <v>1</v>
      </c>
      <c r="I5" s="118">
        <f>'Übersicht Übungen'!$B49</f>
        <v>2</v>
      </c>
      <c r="J5" s="118">
        <f>'Übersicht Übungen'!$B50</f>
        <v>3</v>
      </c>
      <c r="K5" s="118">
        <f>'Übersicht Übungen'!$B51</f>
        <v>4</v>
      </c>
      <c r="L5" s="118">
        <f>'Übersicht Übungen'!$B52</f>
        <v>5</v>
      </c>
      <c r="M5" s="118">
        <f>'Übersicht Übungen'!$B53</f>
        <v>6</v>
      </c>
      <c r="N5" s="118">
        <f>'Übersicht Übungen'!$B54</f>
        <v>7</v>
      </c>
      <c r="O5" s="118">
        <f>'Übersicht Übungen'!$B55</f>
        <v>8</v>
      </c>
      <c r="P5" s="118">
        <f>'Übersicht Übungen'!$B56</f>
        <v>9</v>
      </c>
      <c r="Q5" s="118">
        <f>'Übersicht Übungen'!$B57</f>
        <v>10</v>
      </c>
      <c r="R5" s="243" t="s">
        <v>235</v>
      </c>
      <c r="S5" s="10"/>
      <c r="T5" s="10"/>
      <c r="U5" s="10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</row>
    <row r="6" spans="1:44" s="122" customFormat="1" x14ac:dyDescent="0.2">
      <c r="A6" s="363"/>
      <c r="B6" s="363"/>
      <c r="C6" s="363"/>
      <c r="D6" s="363"/>
      <c r="E6" s="363"/>
      <c r="F6" s="364"/>
      <c r="G6" s="9" t="s">
        <v>6</v>
      </c>
      <c r="H6" s="151">
        <f>'Übersicht Übungen'!$C48</f>
        <v>2</v>
      </c>
      <c r="I6" s="152">
        <f>'Übersicht Übungen'!$C49</f>
        <v>2</v>
      </c>
      <c r="J6" s="152">
        <f>'Übersicht Übungen'!$C50</f>
        <v>4</v>
      </c>
      <c r="K6" s="152">
        <f>'Übersicht Übungen'!$C51</f>
        <v>4</v>
      </c>
      <c r="L6" s="152">
        <f>'Übersicht Übungen'!$C52</f>
        <v>4</v>
      </c>
      <c r="M6" s="152">
        <f>'Übersicht Übungen'!$C53</f>
        <v>3</v>
      </c>
      <c r="N6" s="152">
        <f>'Übersicht Übungen'!$C54</f>
        <v>3</v>
      </c>
      <c r="O6" s="152">
        <f>'Übersicht Übungen'!$C55</f>
        <v>4</v>
      </c>
      <c r="P6" s="152">
        <f>'Übersicht Übungen'!$C56</f>
        <v>3</v>
      </c>
      <c r="Q6" s="152">
        <f>'Übersicht Übungen'!$C57</f>
        <v>3</v>
      </c>
      <c r="R6" s="241">
        <f>'Übersicht Übungen'!$C58</f>
        <v>0</v>
      </c>
      <c r="S6" s="10"/>
      <c r="T6" s="10"/>
      <c r="U6" s="10"/>
      <c r="W6" s="369" t="str">
        <f>"Übung: "&amp;H$4</f>
        <v>Übung: 1</v>
      </c>
      <c r="X6" s="370"/>
      <c r="Y6" s="369" t="str">
        <f>"Übung: "&amp;I$4</f>
        <v>Übung: 2</v>
      </c>
      <c r="Z6" s="370"/>
      <c r="AA6" s="369" t="str">
        <f>"Übung: "&amp;J$4</f>
        <v>Übung: 8</v>
      </c>
      <c r="AB6" s="370"/>
      <c r="AC6" s="369" t="str">
        <f>"Übung: "&amp;K$4</f>
        <v>Übung: 5</v>
      </c>
      <c r="AD6" s="370"/>
      <c r="AE6" s="369" t="str">
        <f>"Übung: "&amp;L$4</f>
        <v>Übung: 10</v>
      </c>
      <c r="AF6" s="370"/>
      <c r="AG6" s="369" t="str">
        <f>"Übung: "&amp;M$4</f>
        <v>Übung: 4</v>
      </c>
      <c r="AH6" s="370"/>
      <c r="AI6" s="369" t="str">
        <f>"Übung: "&amp;N$4</f>
        <v>Übung: 7</v>
      </c>
      <c r="AJ6" s="370"/>
      <c r="AK6" s="369" t="str">
        <f>"Übung: "&amp;O$4</f>
        <v>Übung: 6</v>
      </c>
      <c r="AL6" s="370"/>
      <c r="AM6" s="369" t="str">
        <f>"Übung: "&amp;P$4</f>
        <v>Übung: 3</v>
      </c>
      <c r="AN6" s="370"/>
      <c r="AO6" s="369" t="str">
        <f>"Übung: "&amp;Q$4</f>
        <v>Übung: 9</v>
      </c>
      <c r="AP6" s="370"/>
      <c r="AQ6" s="369" t="s">
        <v>232</v>
      </c>
      <c r="AR6" s="370"/>
    </row>
    <row r="7" spans="1:44" ht="15.75" x14ac:dyDescent="0.2">
      <c r="A7" s="11" t="s">
        <v>0</v>
      </c>
      <c r="B7" s="11" t="s">
        <v>48</v>
      </c>
      <c r="C7" s="12" t="s">
        <v>8</v>
      </c>
      <c r="D7" s="13" t="s">
        <v>11</v>
      </c>
      <c r="E7" s="13" t="s">
        <v>13</v>
      </c>
      <c r="F7" s="12" t="s">
        <v>5</v>
      </c>
      <c r="G7" s="13" t="s">
        <v>12</v>
      </c>
      <c r="H7" s="354" t="s">
        <v>9</v>
      </c>
      <c r="I7" s="355"/>
      <c r="J7" s="355"/>
      <c r="K7" s="355"/>
      <c r="L7" s="355"/>
      <c r="M7" s="355"/>
      <c r="N7" s="355"/>
      <c r="O7" s="355"/>
      <c r="P7" s="355"/>
      <c r="Q7" s="355"/>
      <c r="R7" s="356"/>
      <c r="S7" s="111" t="s">
        <v>7</v>
      </c>
      <c r="T7" s="121" t="s">
        <v>14</v>
      </c>
      <c r="U7" s="111" t="s">
        <v>4</v>
      </c>
      <c r="W7" s="115" t="s">
        <v>174</v>
      </c>
      <c r="X7" s="115" t="s">
        <v>175</v>
      </c>
      <c r="Y7" s="115" t="s">
        <v>174</v>
      </c>
      <c r="Z7" s="115" t="s">
        <v>175</v>
      </c>
      <c r="AA7" s="115" t="s">
        <v>174</v>
      </c>
      <c r="AB7" s="115" t="s">
        <v>175</v>
      </c>
      <c r="AC7" s="115" t="s">
        <v>174</v>
      </c>
      <c r="AD7" s="115" t="s">
        <v>175</v>
      </c>
      <c r="AE7" s="115" t="s">
        <v>174</v>
      </c>
      <c r="AF7" s="115" t="s">
        <v>175</v>
      </c>
      <c r="AG7" s="115" t="s">
        <v>174</v>
      </c>
      <c r="AH7" s="115" t="s">
        <v>175</v>
      </c>
      <c r="AI7" s="115" t="s">
        <v>174</v>
      </c>
      <c r="AJ7" s="115" t="s">
        <v>175</v>
      </c>
      <c r="AK7" s="115" t="s">
        <v>174</v>
      </c>
      <c r="AL7" s="115" t="s">
        <v>175</v>
      </c>
      <c r="AM7" s="115" t="s">
        <v>174</v>
      </c>
      <c r="AN7" s="115" t="s">
        <v>175</v>
      </c>
      <c r="AO7" s="115" t="s">
        <v>174</v>
      </c>
      <c r="AP7" s="115" t="s">
        <v>175</v>
      </c>
      <c r="AQ7" s="115" t="s">
        <v>174</v>
      </c>
      <c r="AR7" s="115" t="s">
        <v>175</v>
      </c>
    </row>
    <row r="8" spans="1:44" ht="29.1" customHeight="1" x14ac:dyDescent="0.2">
      <c r="A8" s="14">
        <f>IF(Dateneingabe!A74="","",Dateneingabe!A74)</f>
        <v>12</v>
      </c>
      <c r="B8" s="14" t="str">
        <f>IF(Dateneingabe!B74="","",Dateneingabe!B74)</f>
        <v/>
      </c>
      <c r="C8" s="15" t="str">
        <f>IF(Dateneingabe!E74="","",Dateneingabe!E74)</f>
        <v>Rebecca Wiedermann</v>
      </c>
      <c r="D8" s="16" t="str">
        <f>IF(Dateneingabe!F74="","",Dateneingabe!F74)</f>
        <v>HSV Schwanau</v>
      </c>
      <c r="E8" s="16" t="str">
        <f>IF(Dateneingabe!G74="","",Dateneingabe!G74)</f>
        <v>DVG</v>
      </c>
      <c r="F8" s="17" t="str">
        <f>IF(Dateneingabe!H74="","",Dateneingabe!H74)</f>
        <v>Dancer vom Schwanauer Land</v>
      </c>
      <c r="G8" s="18" t="str">
        <f>IF(Dateneingabe!I74="","",Dateneingabe!I74)</f>
        <v>Border Collie</v>
      </c>
      <c r="H8" s="109">
        <f t="shared" ref="H8:H25" si="0">IF(AND(W8="",X8=""),"",IF(X8="",W8,IF(W8="",X8,((W8+X8)/2))))</f>
        <v>9</v>
      </c>
      <c r="I8" s="110">
        <f t="shared" ref="I8:I25" si="1">IF(AND(Y8="",Z8=""),"",IF(Z8="",Y8,IF(Y8="",Z8,((Y8+Z8)/2))))</f>
        <v>10</v>
      </c>
      <c r="J8" s="110">
        <f t="shared" ref="J8:J25" si="2">IF(AND(AA8="",AB8=""),"",IF(AB8="",AA8,IF(AA8="",AB8,((AA8+AB8)/2))))</f>
        <v>7</v>
      </c>
      <c r="K8" s="110">
        <f t="shared" ref="K8:K25" si="3">IF(AND(AC8="",AD8=""),"",IF(AD8="",AC8,IF(AC8="",AD8,((AC8+AD8)/2))))</f>
        <v>10</v>
      </c>
      <c r="L8" s="110">
        <f t="shared" ref="L8:L25" si="4">IF(AND(AE8="",AF8=""),"",IF(AF8="",AE8,IF(AE8="",AF8,((AE8+AF8)/2))))</f>
        <v>10</v>
      </c>
      <c r="M8" s="110">
        <f t="shared" ref="M8:M25" si="5">IF(AND(AG8="",AH8=""),"",IF(AH8="",AG8,IF(AG8="",AH8,((AG8+AH8)/2))))</f>
        <v>9</v>
      </c>
      <c r="N8" s="110">
        <f t="shared" ref="N8:N25" si="6">IF(AND(AI8="",AJ8=""),"",IF(AJ8="",AI8,IF(AI8="",AJ8,((AI8+AJ8)/2))))</f>
        <v>9</v>
      </c>
      <c r="O8" s="110">
        <f t="shared" ref="O8:O25" si="7">IF(AND(AK8="",AL8=""),"",IF(AL8="",AK8,IF(AK8="",AL8,((AK8+AL8)/2))))</f>
        <v>10</v>
      </c>
      <c r="P8" s="110">
        <f t="shared" ref="P8:P25" si="8">IF(AND(AM8="",AN8=""),"",IF(AN8="",AM8,IF(AM8="",AN8,((AM8+AN8)/2))))</f>
        <v>9</v>
      </c>
      <c r="Q8" s="110">
        <f t="shared" ref="Q8:Q25" si="9">IF(AND(AO8="",AP8=""),"",IF(AP8="",AO8,IF(AO8="",AP8,((AO8+AP8)/2))))</f>
        <v>9</v>
      </c>
      <c r="R8" s="238">
        <f t="shared" ref="R8:R25" si="10">IF(OR(AQ8="X",AR8="X"),-10,0)</f>
        <v>0</v>
      </c>
      <c r="S8" s="95">
        <f t="shared" ref="S8:S25" si="11">IF(S27=0,0,S27+R8)</f>
        <v>294</v>
      </c>
      <c r="T8" s="19" t="str">
        <f t="shared" ref="T8:T25" si="12">IF(U8="DIS","NB",IF(S8=0,"",IF(S8&gt;$B$29,"V",IF(S8&gt;$B$30,"SG",IF(S8&gt;$B$31,"G","NB")))))</f>
        <v>V</v>
      </c>
      <c r="U8" s="127">
        <v>1</v>
      </c>
      <c r="W8" s="105">
        <v>9</v>
      </c>
      <c r="X8" s="106"/>
      <c r="Y8" s="105">
        <v>10</v>
      </c>
      <c r="Z8" s="106"/>
      <c r="AA8" s="105">
        <v>7</v>
      </c>
      <c r="AB8" s="106"/>
      <c r="AC8" s="105">
        <v>10</v>
      </c>
      <c r="AD8" s="106"/>
      <c r="AE8" s="105">
        <v>10</v>
      </c>
      <c r="AF8" s="106"/>
      <c r="AG8" s="105">
        <v>9</v>
      </c>
      <c r="AH8" s="106"/>
      <c r="AI8" s="105">
        <v>9</v>
      </c>
      <c r="AJ8" s="106"/>
      <c r="AK8" s="105">
        <v>10</v>
      </c>
      <c r="AL8" s="106"/>
      <c r="AM8" s="105">
        <v>9</v>
      </c>
      <c r="AN8" s="106"/>
      <c r="AO8" s="105">
        <v>9</v>
      </c>
      <c r="AP8" s="106"/>
      <c r="AQ8" s="232"/>
      <c r="AR8" s="233"/>
    </row>
    <row r="9" spans="1:44" ht="29.1" customHeight="1" x14ac:dyDescent="0.2">
      <c r="A9" s="20">
        <f>IF(Dateneingabe!A78="","",Dateneingabe!A78)</f>
        <v>16</v>
      </c>
      <c r="B9" s="20" t="str">
        <f>IF(Dateneingabe!B78="","",Dateneingabe!B78)</f>
        <v/>
      </c>
      <c r="C9" s="21" t="str">
        <f>IF(Dateneingabe!E78="","",Dateneingabe!E78)</f>
        <v>Heike Rusch</v>
      </c>
      <c r="D9" s="22" t="str">
        <f>IF(Dateneingabe!F78="","",Dateneingabe!F78)</f>
        <v>VSGO</v>
      </c>
      <c r="E9" s="22" t="str">
        <f>IF(Dateneingabe!G78="","",Dateneingabe!G78)</f>
        <v>HSVRM</v>
      </c>
      <c r="F9" s="23" t="str">
        <f>IF(Dateneingabe!H78="","",Dateneingabe!H78)</f>
        <v>Borders Blackpearl British Joker</v>
      </c>
      <c r="G9" s="24" t="str">
        <f>IF(Dateneingabe!I78="","",Dateneingabe!I78)</f>
        <v>Border Collie</v>
      </c>
      <c r="H9" s="102">
        <f t="shared" si="0"/>
        <v>10</v>
      </c>
      <c r="I9" s="101">
        <f t="shared" si="1"/>
        <v>7.5</v>
      </c>
      <c r="J9" s="101">
        <f t="shared" si="2"/>
        <v>9</v>
      </c>
      <c r="K9" s="101">
        <f t="shared" si="3"/>
        <v>9.5</v>
      </c>
      <c r="L9" s="101">
        <f t="shared" si="4"/>
        <v>9.5</v>
      </c>
      <c r="M9" s="101">
        <f t="shared" si="5"/>
        <v>9</v>
      </c>
      <c r="N9" s="101">
        <f t="shared" si="6"/>
        <v>10</v>
      </c>
      <c r="O9" s="101">
        <f t="shared" si="7"/>
        <v>9</v>
      </c>
      <c r="P9" s="101">
        <f t="shared" si="8"/>
        <v>8.5</v>
      </c>
      <c r="Q9" s="101">
        <f t="shared" si="9"/>
        <v>9.5</v>
      </c>
      <c r="R9" s="239">
        <f t="shared" si="10"/>
        <v>0</v>
      </c>
      <c r="S9" s="96">
        <f t="shared" si="11"/>
        <v>294</v>
      </c>
      <c r="T9" s="25" t="str">
        <f t="shared" si="12"/>
        <v>V</v>
      </c>
      <c r="U9" s="128">
        <v>1</v>
      </c>
      <c r="W9" s="26">
        <v>10</v>
      </c>
      <c r="X9" s="107"/>
      <c r="Y9" s="26">
        <v>7.5</v>
      </c>
      <c r="Z9" s="107"/>
      <c r="AA9" s="26">
        <v>9</v>
      </c>
      <c r="AB9" s="107"/>
      <c r="AC9" s="26">
        <v>9.5</v>
      </c>
      <c r="AD9" s="107"/>
      <c r="AE9" s="26">
        <v>9.5</v>
      </c>
      <c r="AF9" s="107"/>
      <c r="AG9" s="26">
        <v>9</v>
      </c>
      <c r="AH9" s="107"/>
      <c r="AI9" s="26">
        <v>10</v>
      </c>
      <c r="AJ9" s="107"/>
      <c r="AK9" s="26">
        <v>9</v>
      </c>
      <c r="AL9" s="107"/>
      <c r="AM9" s="26">
        <v>8.5</v>
      </c>
      <c r="AN9" s="107"/>
      <c r="AO9" s="26">
        <v>9.5</v>
      </c>
      <c r="AP9" s="107"/>
      <c r="AQ9" s="234"/>
      <c r="AR9" s="237"/>
    </row>
    <row r="10" spans="1:44" ht="29.1" customHeight="1" x14ac:dyDescent="0.2">
      <c r="A10" s="20">
        <f>IF(Dateneingabe!A73="","",Dateneingabe!A73)</f>
        <v>11</v>
      </c>
      <c r="B10" s="20" t="str">
        <f>IF(Dateneingabe!B73="","",Dateneingabe!B73)</f>
        <v/>
      </c>
      <c r="C10" s="21" t="str">
        <f>IF(Dateneingabe!E73="","",Dateneingabe!E73)</f>
        <v>Heike Rusch</v>
      </c>
      <c r="D10" s="22" t="str">
        <f>IF(Dateneingabe!F73="","",Dateneingabe!F73)</f>
        <v>VSGO</v>
      </c>
      <c r="E10" s="22" t="str">
        <f>IF(Dateneingabe!G73="","",Dateneingabe!G73)</f>
        <v>HSVRM</v>
      </c>
      <c r="F10" s="23" t="str">
        <f>IF(Dateneingabe!H73="","",Dateneingabe!H73)</f>
        <v>Whisky red label from Carolyns Home</v>
      </c>
      <c r="G10" s="24" t="str">
        <f>IF(Dateneingabe!I73="","",Dateneingabe!I73)</f>
        <v>Border Collie</v>
      </c>
      <c r="H10" s="102">
        <f t="shared" si="0"/>
        <v>10</v>
      </c>
      <c r="I10" s="101">
        <f t="shared" si="1"/>
        <v>9</v>
      </c>
      <c r="J10" s="101">
        <f t="shared" si="2"/>
        <v>9</v>
      </c>
      <c r="K10" s="101">
        <f t="shared" si="3"/>
        <v>7.5</v>
      </c>
      <c r="L10" s="101">
        <f t="shared" si="4"/>
        <v>5.5</v>
      </c>
      <c r="M10" s="101">
        <f t="shared" si="5"/>
        <v>9</v>
      </c>
      <c r="N10" s="101">
        <f t="shared" si="6"/>
        <v>9</v>
      </c>
      <c r="O10" s="101">
        <f t="shared" si="7"/>
        <v>8</v>
      </c>
      <c r="P10" s="101">
        <f t="shared" si="8"/>
        <v>7</v>
      </c>
      <c r="Q10" s="101">
        <f t="shared" si="9"/>
        <v>9</v>
      </c>
      <c r="R10" s="239">
        <f t="shared" si="10"/>
        <v>0</v>
      </c>
      <c r="S10" s="96">
        <f t="shared" si="11"/>
        <v>260</v>
      </c>
      <c r="T10" s="25" t="str">
        <f t="shared" si="12"/>
        <v>V</v>
      </c>
      <c r="U10" s="128">
        <v>3</v>
      </c>
      <c r="W10" s="26">
        <v>10</v>
      </c>
      <c r="X10" s="107"/>
      <c r="Y10" s="26">
        <v>9</v>
      </c>
      <c r="Z10" s="107"/>
      <c r="AA10" s="26">
        <v>9</v>
      </c>
      <c r="AB10" s="107"/>
      <c r="AC10" s="26">
        <v>7.5</v>
      </c>
      <c r="AD10" s="107"/>
      <c r="AE10" s="26">
        <v>5.5</v>
      </c>
      <c r="AF10" s="107"/>
      <c r="AG10" s="26">
        <v>9</v>
      </c>
      <c r="AH10" s="107"/>
      <c r="AI10" s="26">
        <v>9</v>
      </c>
      <c r="AJ10" s="107"/>
      <c r="AK10" s="26">
        <v>8</v>
      </c>
      <c r="AL10" s="107"/>
      <c r="AM10" s="26">
        <v>7</v>
      </c>
      <c r="AN10" s="107"/>
      <c r="AO10" s="26">
        <v>9</v>
      </c>
      <c r="AP10" s="107"/>
      <c r="AQ10" s="234"/>
      <c r="AR10" s="237"/>
    </row>
    <row r="11" spans="1:44" ht="29.1" customHeight="1" x14ac:dyDescent="0.2">
      <c r="A11" s="20">
        <f>IF(Dateneingabe!A77="","",Dateneingabe!A77)</f>
        <v>15</v>
      </c>
      <c r="B11" s="20" t="str">
        <f>IF(Dateneingabe!B77="","",Dateneingabe!B77)</f>
        <v/>
      </c>
      <c r="C11" s="21" t="str">
        <f>IF(Dateneingabe!E77="","",Dateneingabe!E77)</f>
        <v>Günter Rück</v>
      </c>
      <c r="D11" s="22" t="str">
        <f>IF(Dateneingabe!F77="","",Dateneingabe!F77)</f>
        <v>VSGO</v>
      </c>
      <c r="E11" s="22" t="str">
        <f>IF(Dateneingabe!G77="","",Dateneingabe!G77)</f>
        <v>HSVRM</v>
      </c>
      <c r="F11" s="23" t="str">
        <f>IF(Dateneingabe!H77="","",Dateneingabe!H77)</f>
        <v>Borders Blackpearl Beryl spot in the shiny night</v>
      </c>
      <c r="G11" s="24" t="str">
        <f>IF(Dateneingabe!I77="","",Dateneingabe!I77)</f>
        <v>Border Collie</v>
      </c>
      <c r="H11" s="102">
        <f t="shared" si="0"/>
        <v>8.5</v>
      </c>
      <c r="I11" s="101">
        <f t="shared" si="1"/>
        <v>10</v>
      </c>
      <c r="J11" s="101">
        <f t="shared" si="2"/>
        <v>7</v>
      </c>
      <c r="K11" s="101">
        <f t="shared" si="3"/>
        <v>8</v>
      </c>
      <c r="L11" s="101">
        <f t="shared" si="4"/>
        <v>7.5</v>
      </c>
      <c r="M11" s="101">
        <f t="shared" si="5"/>
        <v>8</v>
      </c>
      <c r="N11" s="101">
        <f t="shared" si="6"/>
        <v>9</v>
      </c>
      <c r="O11" s="101">
        <f t="shared" si="7"/>
        <v>8</v>
      </c>
      <c r="P11" s="101">
        <f t="shared" si="8"/>
        <v>8</v>
      </c>
      <c r="Q11" s="101">
        <f t="shared" si="9"/>
        <v>8</v>
      </c>
      <c r="R11" s="239">
        <f t="shared" si="10"/>
        <v>0</v>
      </c>
      <c r="S11" s="96">
        <f t="shared" si="11"/>
        <v>258</v>
      </c>
      <c r="T11" s="25" t="str">
        <f t="shared" si="12"/>
        <v>V</v>
      </c>
      <c r="U11" s="128">
        <v>4</v>
      </c>
      <c r="W11" s="26">
        <v>8.5</v>
      </c>
      <c r="X11" s="107"/>
      <c r="Y11" s="26">
        <v>10</v>
      </c>
      <c r="Z11" s="107"/>
      <c r="AA11" s="26">
        <v>7</v>
      </c>
      <c r="AB11" s="107"/>
      <c r="AC11" s="26">
        <v>8</v>
      </c>
      <c r="AD11" s="107"/>
      <c r="AE11" s="26">
        <v>7.5</v>
      </c>
      <c r="AF11" s="107"/>
      <c r="AG11" s="26">
        <v>8</v>
      </c>
      <c r="AH11" s="107"/>
      <c r="AI11" s="26">
        <v>9</v>
      </c>
      <c r="AJ11" s="107"/>
      <c r="AK11" s="26">
        <v>8</v>
      </c>
      <c r="AL11" s="107"/>
      <c r="AM11" s="26">
        <v>8</v>
      </c>
      <c r="AN11" s="107"/>
      <c r="AO11" s="26">
        <v>8</v>
      </c>
      <c r="AP11" s="107"/>
      <c r="AQ11" s="234"/>
      <c r="AR11" s="237"/>
    </row>
    <row r="12" spans="1:44" ht="29.1" customHeight="1" x14ac:dyDescent="0.2">
      <c r="A12" s="20">
        <f>IF(Dateneingabe!A76="","",Dateneingabe!A76)</f>
        <v>14</v>
      </c>
      <c r="B12" s="20" t="str">
        <f>IF(Dateneingabe!B76="","",Dateneingabe!B76)</f>
        <v/>
      </c>
      <c r="C12" s="21" t="str">
        <f>IF(Dateneingabe!E76="","",Dateneingabe!E76)</f>
        <v>Lea Notter</v>
      </c>
      <c r="D12" s="22" t="str">
        <f>IF(Dateneingabe!F76="","",Dateneingabe!F76)</f>
        <v>GHSV Bönnigheim</v>
      </c>
      <c r="E12" s="22" t="str">
        <f>IF(Dateneingabe!G76="","",Dateneingabe!G76)</f>
        <v>SWHV</v>
      </c>
      <c r="F12" s="23" t="str">
        <f>IF(Dateneingabe!H76="","",Dateneingabe!H76)</f>
        <v>Filou vom aacher Schauinsland</v>
      </c>
      <c r="G12" s="24" t="str">
        <f>IF(Dateneingabe!I76="","",Dateneingabe!I76)</f>
        <v>Border Collie</v>
      </c>
      <c r="H12" s="102">
        <f t="shared" si="0"/>
        <v>9.5</v>
      </c>
      <c r="I12" s="101">
        <f t="shared" si="1"/>
        <v>0</v>
      </c>
      <c r="J12" s="101">
        <f t="shared" si="2"/>
        <v>7</v>
      </c>
      <c r="K12" s="101">
        <f t="shared" si="3"/>
        <v>10</v>
      </c>
      <c r="L12" s="101">
        <f t="shared" si="4"/>
        <v>8</v>
      </c>
      <c r="M12" s="101">
        <f t="shared" si="5"/>
        <v>10</v>
      </c>
      <c r="N12" s="101">
        <f t="shared" si="6"/>
        <v>9</v>
      </c>
      <c r="O12" s="101">
        <f t="shared" si="7"/>
        <v>8</v>
      </c>
      <c r="P12" s="101">
        <f t="shared" si="8"/>
        <v>7</v>
      </c>
      <c r="Q12" s="101">
        <f t="shared" si="9"/>
        <v>8</v>
      </c>
      <c r="R12" s="239">
        <f t="shared" si="10"/>
        <v>0</v>
      </c>
      <c r="S12" s="96">
        <f t="shared" si="11"/>
        <v>253</v>
      </c>
      <c r="T12" s="25" t="str">
        <f t="shared" si="12"/>
        <v>SG</v>
      </c>
      <c r="U12" s="128">
        <v>5</v>
      </c>
      <c r="W12" s="26">
        <v>9.5</v>
      </c>
      <c r="X12" s="107"/>
      <c r="Y12" s="26">
        <v>0</v>
      </c>
      <c r="Z12" s="107"/>
      <c r="AA12" s="26">
        <v>7</v>
      </c>
      <c r="AB12" s="107"/>
      <c r="AC12" s="26">
        <v>10</v>
      </c>
      <c r="AD12" s="107"/>
      <c r="AE12" s="26">
        <v>8</v>
      </c>
      <c r="AF12" s="107"/>
      <c r="AG12" s="26">
        <v>10</v>
      </c>
      <c r="AH12" s="107"/>
      <c r="AI12" s="26">
        <v>9</v>
      </c>
      <c r="AJ12" s="107"/>
      <c r="AK12" s="26">
        <v>8</v>
      </c>
      <c r="AL12" s="107"/>
      <c r="AM12" s="26">
        <v>7</v>
      </c>
      <c r="AN12" s="107"/>
      <c r="AO12" s="26">
        <v>8</v>
      </c>
      <c r="AP12" s="107"/>
      <c r="AQ12" s="234"/>
      <c r="AR12" s="237"/>
    </row>
    <row r="13" spans="1:44" ht="29.1" customHeight="1" x14ac:dyDescent="0.2">
      <c r="A13" s="20">
        <f>IF(Dateneingabe!A75="","",Dateneingabe!A75)</f>
        <v>13</v>
      </c>
      <c r="B13" s="20" t="str">
        <f>IF(Dateneingabe!B75="","",Dateneingabe!B75)</f>
        <v/>
      </c>
      <c r="C13" s="21" t="str">
        <f>IF(Dateneingabe!E75="","",Dateneingabe!E75)</f>
        <v>Zeynep Tekin</v>
      </c>
      <c r="D13" s="22" t="str">
        <f>IF(Dateneingabe!F75="","",Dateneingabe!F75)</f>
        <v>HV Erzhausen</v>
      </c>
      <c r="E13" s="22" t="str">
        <f>IF(Dateneingabe!G75="","",Dateneingabe!G75)</f>
        <v>HSVRM</v>
      </c>
      <c r="F13" s="23" t="str">
        <f>IF(Dateneingabe!H75="","",Dateneingabe!H75)</f>
        <v>Skyla</v>
      </c>
      <c r="G13" s="24" t="str">
        <f>IF(Dateneingabe!I75="","",Dateneingabe!I75)</f>
        <v>Border Collie</v>
      </c>
      <c r="H13" s="102">
        <f t="shared" si="0"/>
        <v>10</v>
      </c>
      <c r="I13" s="101">
        <f t="shared" si="1"/>
        <v>10</v>
      </c>
      <c r="J13" s="101">
        <f t="shared" si="2"/>
        <v>7.5</v>
      </c>
      <c r="K13" s="101">
        <f t="shared" si="3"/>
        <v>5</v>
      </c>
      <c r="L13" s="101">
        <f t="shared" si="4"/>
        <v>9.5</v>
      </c>
      <c r="M13" s="101">
        <f t="shared" si="5"/>
        <v>7</v>
      </c>
      <c r="N13" s="101">
        <f t="shared" si="6"/>
        <v>8</v>
      </c>
      <c r="O13" s="101">
        <f t="shared" si="7"/>
        <v>7.5</v>
      </c>
      <c r="P13" s="101">
        <f t="shared" si="8"/>
        <v>6.5</v>
      </c>
      <c r="Q13" s="101">
        <f t="shared" si="9"/>
        <v>8</v>
      </c>
      <c r="R13" s="239">
        <f t="shared" si="10"/>
        <v>0</v>
      </c>
      <c r="S13" s="96">
        <f t="shared" si="11"/>
        <v>246.5</v>
      </c>
      <c r="T13" s="25" t="str">
        <f t="shared" si="12"/>
        <v>SG</v>
      </c>
      <c r="U13" s="128">
        <v>6</v>
      </c>
      <c r="W13" s="26">
        <v>10</v>
      </c>
      <c r="X13" s="107"/>
      <c r="Y13" s="26">
        <v>10</v>
      </c>
      <c r="Z13" s="107"/>
      <c r="AA13" s="26">
        <v>7.5</v>
      </c>
      <c r="AB13" s="107"/>
      <c r="AC13" s="26">
        <v>5</v>
      </c>
      <c r="AD13" s="107"/>
      <c r="AE13" s="26">
        <v>9.5</v>
      </c>
      <c r="AF13" s="107"/>
      <c r="AG13" s="26">
        <v>7</v>
      </c>
      <c r="AH13" s="107"/>
      <c r="AI13" s="26">
        <v>8</v>
      </c>
      <c r="AJ13" s="107"/>
      <c r="AK13" s="26">
        <v>7.5</v>
      </c>
      <c r="AL13" s="107"/>
      <c r="AM13" s="26">
        <v>6.5</v>
      </c>
      <c r="AN13" s="107"/>
      <c r="AO13" s="26">
        <v>8</v>
      </c>
      <c r="AP13" s="107"/>
      <c r="AQ13" s="234"/>
      <c r="AR13" s="237"/>
    </row>
    <row r="14" spans="1:44" ht="29.1" customHeight="1" x14ac:dyDescent="0.2">
      <c r="A14" s="20">
        <f>IF(Dateneingabe!A72="","",Dateneingabe!A72)</f>
        <v>10</v>
      </c>
      <c r="B14" s="20" t="str">
        <f>IF(Dateneingabe!B72="","",Dateneingabe!B72)</f>
        <v/>
      </c>
      <c r="C14" s="21" t="str">
        <f>IF(Dateneingabe!E72="","",Dateneingabe!E72)</f>
        <v>Sylvia Brügge</v>
      </c>
      <c r="D14" s="22" t="str">
        <f>IF(Dateneingabe!F72="","",Dateneingabe!F72)</f>
        <v>HSV Sprendlingen</v>
      </c>
      <c r="E14" s="22" t="str">
        <f>IF(Dateneingabe!G72="","",Dateneingabe!G72)</f>
        <v>HSVRM</v>
      </c>
      <c r="F14" s="23" t="str">
        <f>IF(Dateneingabe!H72="","",Dateneingabe!H72)</f>
        <v>Dancing Nemo of Joy's Red Rose Farm</v>
      </c>
      <c r="G14" s="24" t="str">
        <f>IF(Dateneingabe!I72="","",Dateneingabe!I72)</f>
        <v>Australian Shepherd</v>
      </c>
      <c r="H14" s="102">
        <f t="shared" si="0"/>
        <v>9.5</v>
      </c>
      <c r="I14" s="101">
        <f t="shared" si="1"/>
        <v>9</v>
      </c>
      <c r="J14" s="101">
        <f t="shared" si="2"/>
        <v>8</v>
      </c>
      <c r="K14" s="101">
        <f t="shared" si="3"/>
        <v>6</v>
      </c>
      <c r="L14" s="101">
        <f t="shared" si="4"/>
        <v>6.5</v>
      </c>
      <c r="M14" s="101">
        <f t="shared" si="5"/>
        <v>6</v>
      </c>
      <c r="N14" s="101">
        <f t="shared" si="6"/>
        <v>6</v>
      </c>
      <c r="O14" s="101">
        <f t="shared" si="7"/>
        <v>9</v>
      </c>
      <c r="P14" s="101">
        <f t="shared" si="8"/>
        <v>6.5</v>
      </c>
      <c r="Q14" s="101">
        <f t="shared" si="9"/>
        <v>8</v>
      </c>
      <c r="R14" s="239">
        <f t="shared" si="10"/>
        <v>0</v>
      </c>
      <c r="S14" s="96">
        <f t="shared" si="11"/>
        <v>234.5</v>
      </c>
      <c r="T14" s="25" t="str">
        <f t="shared" si="12"/>
        <v>SG</v>
      </c>
      <c r="U14" s="128">
        <v>7</v>
      </c>
      <c r="W14" s="26">
        <v>9.5</v>
      </c>
      <c r="X14" s="107"/>
      <c r="Y14" s="26">
        <v>9</v>
      </c>
      <c r="Z14" s="107"/>
      <c r="AA14" s="26">
        <v>8</v>
      </c>
      <c r="AB14" s="107"/>
      <c r="AC14" s="26">
        <v>6</v>
      </c>
      <c r="AD14" s="107"/>
      <c r="AE14" s="26">
        <v>6.5</v>
      </c>
      <c r="AF14" s="107"/>
      <c r="AG14" s="26">
        <v>6</v>
      </c>
      <c r="AH14" s="107"/>
      <c r="AI14" s="26">
        <v>6</v>
      </c>
      <c r="AJ14" s="107"/>
      <c r="AK14" s="26">
        <v>9</v>
      </c>
      <c r="AL14" s="107"/>
      <c r="AM14" s="26">
        <v>6.5</v>
      </c>
      <c r="AN14" s="107"/>
      <c r="AO14" s="26">
        <v>8</v>
      </c>
      <c r="AP14" s="107"/>
      <c r="AQ14" s="234"/>
      <c r="AR14" s="237"/>
    </row>
    <row r="15" spans="1:44" ht="29.1" customHeight="1" x14ac:dyDescent="0.2">
      <c r="A15" s="20">
        <f>IF(Dateneingabe!A80="","",Dateneingabe!A80)</f>
        <v>18</v>
      </c>
      <c r="B15" s="20" t="str">
        <f>IF(Dateneingabe!B80="","",Dateneingabe!B80)</f>
        <v/>
      </c>
      <c r="C15" s="21" t="str">
        <f>IF(Dateneingabe!E80="","",Dateneingabe!E80)</f>
        <v>Daniel Daub</v>
      </c>
      <c r="D15" s="22" t="str">
        <f>IF(Dateneingabe!F80="","",Dateneingabe!F80)</f>
        <v>VSGO</v>
      </c>
      <c r="E15" s="22" t="str">
        <f>IF(Dateneingabe!G80="","",Dateneingabe!G80)</f>
        <v>HSVRM</v>
      </c>
      <c r="F15" s="23" t="str">
        <f>IF(Dateneingabe!H80="","",Dateneingabe!H80)</f>
        <v>Malwlch Zyl</v>
      </c>
      <c r="G15" s="24" t="str">
        <f>IF(Dateneingabe!I80="","",Dateneingabe!I80)</f>
        <v>Border Collie</v>
      </c>
      <c r="H15" s="102">
        <f t="shared" si="0"/>
        <v>10</v>
      </c>
      <c r="I15" s="101">
        <f t="shared" si="1"/>
        <v>10</v>
      </c>
      <c r="J15" s="101">
        <f t="shared" si="2"/>
        <v>0</v>
      </c>
      <c r="K15" s="101">
        <f t="shared" si="3"/>
        <v>7</v>
      </c>
      <c r="L15" s="101">
        <f t="shared" si="4"/>
        <v>8</v>
      </c>
      <c r="M15" s="101">
        <f t="shared" si="5"/>
        <v>6</v>
      </c>
      <c r="N15" s="101">
        <f t="shared" si="6"/>
        <v>9</v>
      </c>
      <c r="O15" s="101">
        <f t="shared" si="7"/>
        <v>9</v>
      </c>
      <c r="P15" s="101">
        <f t="shared" si="8"/>
        <v>7.5</v>
      </c>
      <c r="Q15" s="101">
        <f t="shared" si="9"/>
        <v>9</v>
      </c>
      <c r="R15" s="239">
        <f t="shared" si="10"/>
        <v>0</v>
      </c>
      <c r="S15" s="96">
        <f t="shared" si="11"/>
        <v>230.5</v>
      </c>
      <c r="T15" s="25" t="str">
        <f t="shared" si="12"/>
        <v>SG</v>
      </c>
      <c r="U15" s="128">
        <v>8</v>
      </c>
      <c r="W15" s="26">
        <v>10</v>
      </c>
      <c r="X15" s="107"/>
      <c r="Y15" s="26">
        <v>10</v>
      </c>
      <c r="Z15" s="107"/>
      <c r="AA15" s="26">
        <v>0</v>
      </c>
      <c r="AB15" s="107"/>
      <c r="AC15" s="26">
        <v>7</v>
      </c>
      <c r="AD15" s="107"/>
      <c r="AE15" s="26">
        <v>8</v>
      </c>
      <c r="AF15" s="107"/>
      <c r="AG15" s="26">
        <v>6</v>
      </c>
      <c r="AH15" s="107"/>
      <c r="AI15" s="26">
        <v>9</v>
      </c>
      <c r="AJ15" s="107"/>
      <c r="AK15" s="26">
        <v>9</v>
      </c>
      <c r="AL15" s="107"/>
      <c r="AM15" s="26">
        <v>7.5</v>
      </c>
      <c r="AN15" s="107"/>
      <c r="AO15" s="26">
        <v>9</v>
      </c>
      <c r="AP15" s="107"/>
      <c r="AQ15" s="234"/>
      <c r="AR15" s="237"/>
    </row>
    <row r="16" spans="1:44" ht="29.1" customHeight="1" x14ac:dyDescent="0.2">
      <c r="A16" s="20">
        <f>IF(Dateneingabe!A79="","",Dateneingabe!A79)</f>
        <v>17</v>
      </c>
      <c r="B16" s="20" t="str">
        <f>IF(Dateneingabe!B79="","",Dateneingabe!B79)</f>
        <v/>
      </c>
      <c r="C16" s="21" t="str">
        <f>IF(Dateneingabe!E79="","",Dateneingabe!E79)</f>
        <v>Sylvia Brügge</v>
      </c>
      <c r="D16" s="22" t="str">
        <f>IF(Dateneingabe!F79="","",Dateneingabe!F79)</f>
        <v>HSV Sprendlingen</v>
      </c>
      <c r="E16" s="22" t="str">
        <f>IF(Dateneingabe!G79="","",Dateneingabe!G79)</f>
        <v>HSVRM</v>
      </c>
      <c r="F16" s="23" t="str">
        <f>IF(Dateneingabe!H79="","",Dateneingabe!H79)</f>
        <v>Wildsongs Know My Own Mind</v>
      </c>
      <c r="G16" s="24" t="str">
        <f>IF(Dateneingabe!I79="","",Dateneingabe!I79)</f>
        <v>Australian Shepherd</v>
      </c>
      <c r="H16" s="102">
        <f t="shared" si="0"/>
        <v>7</v>
      </c>
      <c r="I16" s="101">
        <f t="shared" si="1"/>
        <v>7.5</v>
      </c>
      <c r="J16" s="101">
        <f t="shared" si="2"/>
        <v>7.5</v>
      </c>
      <c r="K16" s="101">
        <f t="shared" si="3"/>
        <v>5</v>
      </c>
      <c r="L16" s="101">
        <f t="shared" si="4"/>
        <v>0</v>
      </c>
      <c r="M16" s="101">
        <f t="shared" si="5"/>
        <v>6</v>
      </c>
      <c r="N16" s="101">
        <f t="shared" si="6"/>
        <v>7</v>
      </c>
      <c r="O16" s="101">
        <f t="shared" si="7"/>
        <v>7</v>
      </c>
      <c r="P16" s="101" t="str">
        <f t="shared" si="8"/>
        <v/>
      </c>
      <c r="Q16" s="101" t="str">
        <f t="shared" si="9"/>
        <v/>
      </c>
      <c r="R16" s="239">
        <f t="shared" si="10"/>
        <v>-10</v>
      </c>
      <c r="S16" s="96">
        <f t="shared" si="11"/>
        <v>136</v>
      </c>
      <c r="T16" s="25" t="str">
        <f t="shared" si="12"/>
        <v>NB</v>
      </c>
      <c r="U16" s="128" t="s">
        <v>349</v>
      </c>
      <c r="W16" s="26">
        <v>7</v>
      </c>
      <c r="X16" s="107"/>
      <c r="Y16" s="26">
        <v>7.5</v>
      </c>
      <c r="Z16" s="107"/>
      <c r="AA16" s="26">
        <v>7.5</v>
      </c>
      <c r="AB16" s="107"/>
      <c r="AC16" s="26">
        <v>5</v>
      </c>
      <c r="AD16" s="107"/>
      <c r="AE16" s="26">
        <v>0</v>
      </c>
      <c r="AF16" s="107"/>
      <c r="AG16" s="26">
        <v>6</v>
      </c>
      <c r="AH16" s="107"/>
      <c r="AI16" s="26">
        <v>7</v>
      </c>
      <c r="AJ16" s="107"/>
      <c r="AK16" s="26">
        <v>7</v>
      </c>
      <c r="AL16" s="107"/>
      <c r="AM16" s="26"/>
      <c r="AN16" s="107"/>
      <c r="AO16" s="26"/>
      <c r="AP16" s="107"/>
      <c r="AQ16" s="234" t="s">
        <v>233</v>
      </c>
      <c r="AR16" s="237"/>
    </row>
    <row r="17" spans="1:44" ht="29.1" customHeight="1" x14ac:dyDescent="0.2">
      <c r="A17" s="20" t="str">
        <f>IF(Dateneingabe!A81="","",Dateneingabe!A81)</f>
        <v/>
      </c>
      <c r="B17" s="20" t="str">
        <f>IF(Dateneingabe!B81="","",Dateneingabe!B81)</f>
        <v/>
      </c>
      <c r="C17" s="21" t="str">
        <f>IF(Dateneingabe!E81="","",Dateneingabe!E81)</f>
        <v/>
      </c>
      <c r="D17" s="22" t="str">
        <f>IF(Dateneingabe!F81="","",Dateneingabe!F81)</f>
        <v/>
      </c>
      <c r="E17" s="22" t="str">
        <f>IF(Dateneingabe!G81="","",Dateneingabe!G81)</f>
        <v/>
      </c>
      <c r="F17" s="23" t="str">
        <f>IF(Dateneingabe!H81="","",Dateneingabe!H81)</f>
        <v/>
      </c>
      <c r="G17" s="24" t="str">
        <f>IF(Dateneingabe!I81="","",Dateneingabe!I81)</f>
        <v/>
      </c>
      <c r="H17" s="102" t="str">
        <f t="shared" si="0"/>
        <v/>
      </c>
      <c r="I17" s="101" t="str">
        <f t="shared" si="1"/>
        <v/>
      </c>
      <c r="J17" s="101" t="str">
        <f t="shared" si="2"/>
        <v/>
      </c>
      <c r="K17" s="101" t="str">
        <f t="shared" si="3"/>
        <v/>
      </c>
      <c r="L17" s="101" t="str">
        <f t="shared" si="4"/>
        <v/>
      </c>
      <c r="M17" s="101" t="str">
        <f t="shared" si="5"/>
        <v/>
      </c>
      <c r="N17" s="101" t="str">
        <f t="shared" si="6"/>
        <v/>
      </c>
      <c r="O17" s="101" t="str">
        <f t="shared" si="7"/>
        <v/>
      </c>
      <c r="P17" s="101" t="str">
        <f t="shared" si="8"/>
        <v/>
      </c>
      <c r="Q17" s="101" t="str">
        <f t="shared" si="9"/>
        <v/>
      </c>
      <c r="R17" s="239">
        <f t="shared" si="10"/>
        <v>0</v>
      </c>
      <c r="S17" s="96">
        <f t="shared" si="11"/>
        <v>0</v>
      </c>
      <c r="T17" s="25" t="str">
        <f t="shared" si="12"/>
        <v/>
      </c>
      <c r="U17" s="128"/>
      <c r="W17" s="26"/>
      <c r="X17" s="107"/>
      <c r="Y17" s="26"/>
      <c r="Z17" s="107"/>
      <c r="AA17" s="26"/>
      <c r="AB17" s="107"/>
      <c r="AC17" s="26"/>
      <c r="AD17" s="107"/>
      <c r="AE17" s="26"/>
      <c r="AF17" s="107"/>
      <c r="AG17" s="26"/>
      <c r="AH17" s="107"/>
      <c r="AI17" s="26"/>
      <c r="AJ17" s="107"/>
      <c r="AK17" s="26"/>
      <c r="AL17" s="107"/>
      <c r="AM17" s="26"/>
      <c r="AN17" s="107"/>
      <c r="AO17" s="26"/>
      <c r="AP17" s="107"/>
      <c r="AQ17" s="234"/>
      <c r="AR17" s="237"/>
    </row>
    <row r="18" spans="1:44" ht="29.1" customHeight="1" x14ac:dyDescent="0.2">
      <c r="A18" s="20" t="str">
        <f>IF(Dateneingabe!A82="","",Dateneingabe!A82)</f>
        <v/>
      </c>
      <c r="B18" s="20" t="str">
        <f>IF(Dateneingabe!B82="","",Dateneingabe!B82)</f>
        <v/>
      </c>
      <c r="C18" s="21" t="str">
        <f>IF(Dateneingabe!E82="","",Dateneingabe!E82)</f>
        <v/>
      </c>
      <c r="D18" s="22" t="str">
        <f>IF(Dateneingabe!F82="","",Dateneingabe!F82)</f>
        <v/>
      </c>
      <c r="E18" s="22" t="str">
        <f>IF(Dateneingabe!G82="","",Dateneingabe!G82)</f>
        <v/>
      </c>
      <c r="F18" s="23" t="str">
        <f>IF(Dateneingabe!H82="","",Dateneingabe!H82)</f>
        <v/>
      </c>
      <c r="G18" s="24" t="str">
        <f>IF(Dateneingabe!I82="","",Dateneingabe!I82)</f>
        <v/>
      </c>
      <c r="H18" s="102" t="str">
        <f t="shared" si="0"/>
        <v/>
      </c>
      <c r="I18" s="101" t="str">
        <f t="shared" si="1"/>
        <v/>
      </c>
      <c r="J18" s="101" t="str">
        <f t="shared" si="2"/>
        <v/>
      </c>
      <c r="K18" s="101" t="str">
        <f t="shared" si="3"/>
        <v/>
      </c>
      <c r="L18" s="101" t="str">
        <f t="shared" si="4"/>
        <v/>
      </c>
      <c r="M18" s="101" t="str">
        <f t="shared" si="5"/>
        <v/>
      </c>
      <c r="N18" s="101" t="str">
        <f t="shared" si="6"/>
        <v/>
      </c>
      <c r="O18" s="101" t="str">
        <f t="shared" si="7"/>
        <v/>
      </c>
      <c r="P18" s="101" t="str">
        <f t="shared" si="8"/>
        <v/>
      </c>
      <c r="Q18" s="101" t="str">
        <f t="shared" si="9"/>
        <v/>
      </c>
      <c r="R18" s="239">
        <f t="shared" si="10"/>
        <v>0</v>
      </c>
      <c r="S18" s="96">
        <f t="shared" si="11"/>
        <v>0</v>
      </c>
      <c r="T18" s="25" t="str">
        <f t="shared" si="12"/>
        <v/>
      </c>
      <c r="U18" s="128"/>
      <c r="W18" s="26"/>
      <c r="X18" s="107"/>
      <c r="Y18" s="26"/>
      <c r="Z18" s="107"/>
      <c r="AA18" s="26"/>
      <c r="AB18" s="107"/>
      <c r="AC18" s="26"/>
      <c r="AD18" s="107"/>
      <c r="AE18" s="26"/>
      <c r="AF18" s="107"/>
      <c r="AG18" s="26"/>
      <c r="AH18" s="107"/>
      <c r="AI18" s="26"/>
      <c r="AJ18" s="107"/>
      <c r="AK18" s="26"/>
      <c r="AL18" s="107"/>
      <c r="AM18" s="26"/>
      <c r="AN18" s="107"/>
      <c r="AO18" s="26"/>
      <c r="AP18" s="107"/>
      <c r="AQ18" s="234"/>
      <c r="AR18" s="237"/>
    </row>
    <row r="19" spans="1:44" ht="29.1" customHeight="1" x14ac:dyDescent="0.2">
      <c r="A19" s="20" t="str">
        <f>IF(Dateneingabe!A83="","",Dateneingabe!A83)</f>
        <v/>
      </c>
      <c r="B19" s="20" t="str">
        <f>IF(Dateneingabe!B83="","",Dateneingabe!B83)</f>
        <v/>
      </c>
      <c r="C19" s="21" t="str">
        <f>IF(Dateneingabe!E83="","",Dateneingabe!E83)</f>
        <v/>
      </c>
      <c r="D19" s="22" t="str">
        <f>IF(Dateneingabe!F83="","",Dateneingabe!F83)</f>
        <v/>
      </c>
      <c r="E19" s="22" t="str">
        <f>IF(Dateneingabe!G83="","",Dateneingabe!G83)</f>
        <v/>
      </c>
      <c r="F19" s="23" t="str">
        <f>IF(Dateneingabe!H83="","",Dateneingabe!H83)</f>
        <v/>
      </c>
      <c r="G19" s="24" t="str">
        <f>IF(Dateneingabe!I83="","",Dateneingabe!I83)</f>
        <v/>
      </c>
      <c r="H19" s="102" t="str">
        <f t="shared" si="0"/>
        <v/>
      </c>
      <c r="I19" s="101" t="str">
        <f t="shared" si="1"/>
        <v/>
      </c>
      <c r="J19" s="101" t="str">
        <f t="shared" si="2"/>
        <v/>
      </c>
      <c r="K19" s="101" t="str">
        <f t="shared" si="3"/>
        <v/>
      </c>
      <c r="L19" s="101" t="str">
        <f t="shared" si="4"/>
        <v/>
      </c>
      <c r="M19" s="101" t="str">
        <f t="shared" si="5"/>
        <v/>
      </c>
      <c r="N19" s="101" t="str">
        <f t="shared" si="6"/>
        <v/>
      </c>
      <c r="O19" s="101" t="str">
        <f t="shared" si="7"/>
        <v/>
      </c>
      <c r="P19" s="101" t="str">
        <f t="shared" si="8"/>
        <v/>
      </c>
      <c r="Q19" s="101" t="str">
        <f t="shared" si="9"/>
        <v/>
      </c>
      <c r="R19" s="239">
        <f t="shared" si="10"/>
        <v>0</v>
      </c>
      <c r="S19" s="96">
        <f t="shared" si="11"/>
        <v>0</v>
      </c>
      <c r="T19" s="25" t="str">
        <f t="shared" si="12"/>
        <v/>
      </c>
      <c r="U19" s="128"/>
      <c r="W19" s="26"/>
      <c r="X19" s="107"/>
      <c r="Y19" s="26"/>
      <c r="Z19" s="107"/>
      <c r="AA19" s="26"/>
      <c r="AB19" s="107"/>
      <c r="AC19" s="26"/>
      <c r="AD19" s="107"/>
      <c r="AE19" s="26"/>
      <c r="AF19" s="107"/>
      <c r="AG19" s="26"/>
      <c r="AH19" s="107"/>
      <c r="AI19" s="26"/>
      <c r="AJ19" s="107"/>
      <c r="AK19" s="26"/>
      <c r="AL19" s="107"/>
      <c r="AM19" s="26"/>
      <c r="AN19" s="107"/>
      <c r="AO19" s="26"/>
      <c r="AP19" s="107"/>
      <c r="AQ19" s="234"/>
      <c r="AR19" s="237"/>
    </row>
    <row r="20" spans="1:44" ht="29.1" customHeight="1" x14ac:dyDescent="0.2">
      <c r="A20" s="20" t="str">
        <f>IF(Dateneingabe!A84="","",Dateneingabe!A84)</f>
        <v/>
      </c>
      <c r="B20" s="20" t="str">
        <f>IF(Dateneingabe!B84="","",Dateneingabe!B84)</f>
        <v/>
      </c>
      <c r="C20" s="21" t="str">
        <f>IF(Dateneingabe!E84="","",Dateneingabe!E84)</f>
        <v/>
      </c>
      <c r="D20" s="22" t="str">
        <f>IF(Dateneingabe!F84="","",Dateneingabe!F84)</f>
        <v/>
      </c>
      <c r="E20" s="22" t="str">
        <f>IF(Dateneingabe!G84="","",Dateneingabe!G84)</f>
        <v/>
      </c>
      <c r="F20" s="23" t="str">
        <f>IF(Dateneingabe!H84="","",Dateneingabe!H84)</f>
        <v/>
      </c>
      <c r="G20" s="24" t="str">
        <f>IF(Dateneingabe!I84="","",Dateneingabe!I84)</f>
        <v/>
      </c>
      <c r="H20" s="102" t="str">
        <f t="shared" si="0"/>
        <v/>
      </c>
      <c r="I20" s="101" t="str">
        <f t="shared" si="1"/>
        <v/>
      </c>
      <c r="J20" s="101" t="str">
        <f t="shared" si="2"/>
        <v/>
      </c>
      <c r="K20" s="101" t="str">
        <f t="shared" si="3"/>
        <v/>
      </c>
      <c r="L20" s="101" t="str">
        <f t="shared" si="4"/>
        <v/>
      </c>
      <c r="M20" s="101" t="str">
        <f t="shared" si="5"/>
        <v/>
      </c>
      <c r="N20" s="101" t="str">
        <f t="shared" si="6"/>
        <v/>
      </c>
      <c r="O20" s="101" t="str">
        <f t="shared" si="7"/>
        <v/>
      </c>
      <c r="P20" s="101" t="str">
        <f t="shared" si="8"/>
        <v/>
      </c>
      <c r="Q20" s="101" t="str">
        <f t="shared" si="9"/>
        <v/>
      </c>
      <c r="R20" s="239">
        <f t="shared" si="10"/>
        <v>0</v>
      </c>
      <c r="S20" s="96">
        <f t="shared" si="11"/>
        <v>0</v>
      </c>
      <c r="T20" s="25" t="str">
        <f t="shared" si="12"/>
        <v/>
      </c>
      <c r="U20" s="128"/>
      <c r="W20" s="26"/>
      <c r="X20" s="107"/>
      <c r="Y20" s="26"/>
      <c r="Z20" s="107"/>
      <c r="AA20" s="26"/>
      <c r="AB20" s="107"/>
      <c r="AC20" s="26"/>
      <c r="AD20" s="107"/>
      <c r="AE20" s="26"/>
      <c r="AF20" s="107"/>
      <c r="AG20" s="26"/>
      <c r="AH20" s="107"/>
      <c r="AI20" s="26"/>
      <c r="AJ20" s="107"/>
      <c r="AK20" s="26"/>
      <c r="AL20" s="107"/>
      <c r="AM20" s="26"/>
      <c r="AN20" s="107"/>
      <c r="AO20" s="26"/>
      <c r="AP20" s="107"/>
      <c r="AQ20" s="234"/>
      <c r="AR20" s="237"/>
    </row>
    <row r="21" spans="1:44" ht="29.1" customHeight="1" x14ac:dyDescent="0.2">
      <c r="A21" s="20" t="str">
        <f>IF(Dateneingabe!A85="","",Dateneingabe!A85)</f>
        <v/>
      </c>
      <c r="B21" s="20" t="str">
        <f>IF(Dateneingabe!B85="","",Dateneingabe!B85)</f>
        <v/>
      </c>
      <c r="C21" s="21" t="str">
        <f>IF(Dateneingabe!E85="","",Dateneingabe!E85)</f>
        <v/>
      </c>
      <c r="D21" s="22" t="str">
        <f>IF(Dateneingabe!F85="","",Dateneingabe!F85)</f>
        <v/>
      </c>
      <c r="E21" s="22" t="str">
        <f>IF(Dateneingabe!G85="","",Dateneingabe!G85)</f>
        <v/>
      </c>
      <c r="F21" s="23" t="str">
        <f>IF(Dateneingabe!H85="","",Dateneingabe!H85)</f>
        <v/>
      </c>
      <c r="G21" s="24" t="str">
        <f>IF(Dateneingabe!I85="","",Dateneingabe!I85)</f>
        <v/>
      </c>
      <c r="H21" s="102" t="str">
        <f t="shared" si="0"/>
        <v/>
      </c>
      <c r="I21" s="101" t="str">
        <f t="shared" si="1"/>
        <v/>
      </c>
      <c r="J21" s="101" t="str">
        <f t="shared" si="2"/>
        <v/>
      </c>
      <c r="K21" s="101" t="str">
        <f t="shared" si="3"/>
        <v/>
      </c>
      <c r="L21" s="101" t="str">
        <f t="shared" si="4"/>
        <v/>
      </c>
      <c r="M21" s="101" t="str">
        <f t="shared" si="5"/>
        <v/>
      </c>
      <c r="N21" s="101" t="str">
        <f t="shared" si="6"/>
        <v/>
      </c>
      <c r="O21" s="101" t="str">
        <f t="shared" si="7"/>
        <v/>
      </c>
      <c r="P21" s="101" t="str">
        <f t="shared" si="8"/>
        <v/>
      </c>
      <c r="Q21" s="101" t="str">
        <f t="shared" si="9"/>
        <v/>
      </c>
      <c r="R21" s="239">
        <f t="shared" si="10"/>
        <v>0</v>
      </c>
      <c r="S21" s="96">
        <f t="shared" si="11"/>
        <v>0</v>
      </c>
      <c r="T21" s="25" t="str">
        <f t="shared" si="12"/>
        <v/>
      </c>
      <c r="U21" s="128"/>
      <c r="W21" s="26"/>
      <c r="X21" s="107"/>
      <c r="Y21" s="26"/>
      <c r="Z21" s="107"/>
      <c r="AA21" s="26"/>
      <c r="AB21" s="107"/>
      <c r="AC21" s="26"/>
      <c r="AD21" s="107"/>
      <c r="AE21" s="26"/>
      <c r="AF21" s="107"/>
      <c r="AG21" s="26"/>
      <c r="AH21" s="107"/>
      <c r="AI21" s="26"/>
      <c r="AJ21" s="107"/>
      <c r="AK21" s="26"/>
      <c r="AL21" s="107"/>
      <c r="AM21" s="26"/>
      <c r="AN21" s="107"/>
      <c r="AO21" s="26"/>
      <c r="AP21" s="107"/>
      <c r="AQ21" s="234"/>
      <c r="AR21" s="237"/>
    </row>
    <row r="22" spans="1:44" ht="29.1" customHeight="1" x14ac:dyDescent="0.2">
      <c r="A22" s="20" t="str">
        <f>IF(Dateneingabe!A86="","",Dateneingabe!A86)</f>
        <v/>
      </c>
      <c r="B22" s="20" t="str">
        <f>IF(Dateneingabe!B86="","",Dateneingabe!B86)</f>
        <v/>
      </c>
      <c r="C22" s="21" t="str">
        <f>IF(Dateneingabe!E86="","",Dateneingabe!E86)</f>
        <v/>
      </c>
      <c r="D22" s="22" t="str">
        <f>IF(Dateneingabe!F86="","",Dateneingabe!F86)</f>
        <v/>
      </c>
      <c r="E22" s="22" t="str">
        <f>IF(Dateneingabe!G86="","",Dateneingabe!G86)</f>
        <v/>
      </c>
      <c r="F22" s="23" t="str">
        <f>IF(Dateneingabe!H86="","",Dateneingabe!H86)</f>
        <v/>
      </c>
      <c r="G22" s="24" t="str">
        <f>IF(Dateneingabe!I86="","",Dateneingabe!I86)</f>
        <v/>
      </c>
      <c r="H22" s="102" t="str">
        <f t="shared" si="0"/>
        <v/>
      </c>
      <c r="I22" s="101" t="str">
        <f t="shared" si="1"/>
        <v/>
      </c>
      <c r="J22" s="101" t="str">
        <f t="shared" si="2"/>
        <v/>
      </c>
      <c r="K22" s="101" t="str">
        <f t="shared" si="3"/>
        <v/>
      </c>
      <c r="L22" s="101" t="str">
        <f t="shared" si="4"/>
        <v/>
      </c>
      <c r="M22" s="101" t="str">
        <f t="shared" si="5"/>
        <v/>
      </c>
      <c r="N22" s="101" t="str">
        <f t="shared" si="6"/>
        <v/>
      </c>
      <c r="O22" s="101" t="str">
        <f t="shared" si="7"/>
        <v/>
      </c>
      <c r="P22" s="101" t="str">
        <f t="shared" si="8"/>
        <v/>
      </c>
      <c r="Q22" s="101" t="str">
        <f t="shared" si="9"/>
        <v/>
      </c>
      <c r="R22" s="239">
        <f t="shared" si="10"/>
        <v>0</v>
      </c>
      <c r="S22" s="96">
        <f t="shared" si="11"/>
        <v>0</v>
      </c>
      <c r="T22" s="25" t="str">
        <f t="shared" si="12"/>
        <v/>
      </c>
      <c r="U22" s="128"/>
      <c r="W22" s="26"/>
      <c r="X22" s="107"/>
      <c r="Y22" s="26"/>
      <c r="Z22" s="107"/>
      <c r="AA22" s="26"/>
      <c r="AB22" s="107"/>
      <c r="AC22" s="26"/>
      <c r="AD22" s="107"/>
      <c r="AE22" s="26"/>
      <c r="AF22" s="107"/>
      <c r="AG22" s="26"/>
      <c r="AH22" s="107"/>
      <c r="AI22" s="26"/>
      <c r="AJ22" s="107"/>
      <c r="AK22" s="26"/>
      <c r="AL22" s="107"/>
      <c r="AM22" s="26"/>
      <c r="AN22" s="107"/>
      <c r="AO22" s="26"/>
      <c r="AP22" s="107"/>
      <c r="AQ22" s="234"/>
      <c r="AR22" s="237"/>
    </row>
    <row r="23" spans="1:44" ht="29.1" customHeight="1" x14ac:dyDescent="0.2">
      <c r="A23" s="20" t="str">
        <f>IF(Dateneingabe!A87="","",Dateneingabe!A87)</f>
        <v/>
      </c>
      <c r="B23" s="20" t="str">
        <f>IF(Dateneingabe!B87="","",Dateneingabe!B87)</f>
        <v/>
      </c>
      <c r="C23" s="21" t="str">
        <f>IF(Dateneingabe!E87="","",Dateneingabe!E87)</f>
        <v/>
      </c>
      <c r="D23" s="22" t="str">
        <f>IF(Dateneingabe!F87="","",Dateneingabe!F87)</f>
        <v/>
      </c>
      <c r="E23" s="22" t="str">
        <f>IF(Dateneingabe!G87="","",Dateneingabe!G87)</f>
        <v/>
      </c>
      <c r="F23" s="23" t="str">
        <f>IF(Dateneingabe!H87="","",Dateneingabe!H87)</f>
        <v/>
      </c>
      <c r="G23" s="24" t="str">
        <f>IF(Dateneingabe!I87="","",Dateneingabe!I87)</f>
        <v/>
      </c>
      <c r="H23" s="102" t="str">
        <f t="shared" si="0"/>
        <v/>
      </c>
      <c r="I23" s="101" t="str">
        <f t="shared" si="1"/>
        <v/>
      </c>
      <c r="J23" s="101" t="str">
        <f t="shared" si="2"/>
        <v/>
      </c>
      <c r="K23" s="101" t="str">
        <f t="shared" si="3"/>
        <v/>
      </c>
      <c r="L23" s="101" t="str">
        <f t="shared" si="4"/>
        <v/>
      </c>
      <c r="M23" s="101" t="str">
        <f t="shared" si="5"/>
        <v/>
      </c>
      <c r="N23" s="101" t="str">
        <f t="shared" si="6"/>
        <v/>
      </c>
      <c r="O23" s="101" t="str">
        <f t="shared" si="7"/>
        <v/>
      </c>
      <c r="P23" s="101" t="str">
        <f t="shared" si="8"/>
        <v/>
      </c>
      <c r="Q23" s="101" t="str">
        <f t="shared" si="9"/>
        <v/>
      </c>
      <c r="R23" s="239">
        <f t="shared" si="10"/>
        <v>0</v>
      </c>
      <c r="S23" s="96">
        <f t="shared" si="11"/>
        <v>0</v>
      </c>
      <c r="T23" s="25" t="str">
        <f t="shared" si="12"/>
        <v/>
      </c>
      <c r="U23" s="128"/>
      <c r="W23" s="26"/>
      <c r="X23" s="107"/>
      <c r="Y23" s="26"/>
      <c r="Z23" s="107"/>
      <c r="AA23" s="26"/>
      <c r="AB23" s="107"/>
      <c r="AC23" s="26"/>
      <c r="AD23" s="107"/>
      <c r="AE23" s="26"/>
      <c r="AF23" s="107"/>
      <c r="AG23" s="26"/>
      <c r="AH23" s="107"/>
      <c r="AI23" s="26"/>
      <c r="AJ23" s="107"/>
      <c r="AK23" s="26"/>
      <c r="AL23" s="107"/>
      <c r="AM23" s="26"/>
      <c r="AN23" s="107"/>
      <c r="AO23" s="26"/>
      <c r="AP23" s="107"/>
      <c r="AQ23" s="234"/>
      <c r="AR23" s="237"/>
    </row>
    <row r="24" spans="1:44" ht="29.1" customHeight="1" x14ac:dyDescent="0.2">
      <c r="A24" s="20" t="str">
        <f>IF(Dateneingabe!A88="","",Dateneingabe!A88)</f>
        <v/>
      </c>
      <c r="B24" s="20" t="str">
        <f>IF(Dateneingabe!B88="","",Dateneingabe!B88)</f>
        <v/>
      </c>
      <c r="C24" s="21" t="str">
        <f>IF(Dateneingabe!E88="","",Dateneingabe!E88)</f>
        <v/>
      </c>
      <c r="D24" s="22" t="str">
        <f>IF(Dateneingabe!F88="","",Dateneingabe!F88)</f>
        <v/>
      </c>
      <c r="E24" s="22" t="str">
        <f>IF(Dateneingabe!G88="","",Dateneingabe!G88)</f>
        <v/>
      </c>
      <c r="F24" s="23" t="str">
        <f>IF(Dateneingabe!H88="","",Dateneingabe!H88)</f>
        <v/>
      </c>
      <c r="G24" s="24" t="str">
        <f>IF(Dateneingabe!I88="","",Dateneingabe!I88)</f>
        <v/>
      </c>
      <c r="H24" s="102" t="str">
        <f t="shared" si="0"/>
        <v/>
      </c>
      <c r="I24" s="101" t="str">
        <f t="shared" si="1"/>
        <v/>
      </c>
      <c r="J24" s="101" t="str">
        <f t="shared" si="2"/>
        <v/>
      </c>
      <c r="K24" s="101" t="str">
        <f t="shared" si="3"/>
        <v/>
      </c>
      <c r="L24" s="101" t="str">
        <f t="shared" si="4"/>
        <v/>
      </c>
      <c r="M24" s="101" t="str">
        <f t="shared" si="5"/>
        <v/>
      </c>
      <c r="N24" s="101" t="str">
        <f t="shared" si="6"/>
        <v/>
      </c>
      <c r="O24" s="101" t="str">
        <f t="shared" si="7"/>
        <v/>
      </c>
      <c r="P24" s="101" t="str">
        <f t="shared" si="8"/>
        <v/>
      </c>
      <c r="Q24" s="101" t="str">
        <f t="shared" si="9"/>
        <v/>
      </c>
      <c r="R24" s="239">
        <f t="shared" si="10"/>
        <v>0</v>
      </c>
      <c r="S24" s="96">
        <f t="shared" si="11"/>
        <v>0</v>
      </c>
      <c r="T24" s="25" t="str">
        <f t="shared" si="12"/>
        <v/>
      </c>
      <c r="U24" s="128"/>
      <c r="W24" s="26"/>
      <c r="X24" s="107"/>
      <c r="Y24" s="26"/>
      <c r="Z24" s="107"/>
      <c r="AA24" s="26"/>
      <c r="AB24" s="107"/>
      <c r="AC24" s="26"/>
      <c r="AD24" s="107"/>
      <c r="AE24" s="26"/>
      <c r="AF24" s="107"/>
      <c r="AG24" s="26"/>
      <c r="AH24" s="107"/>
      <c r="AI24" s="26"/>
      <c r="AJ24" s="107"/>
      <c r="AK24" s="26"/>
      <c r="AL24" s="107"/>
      <c r="AM24" s="26"/>
      <c r="AN24" s="107"/>
      <c r="AO24" s="26"/>
      <c r="AP24" s="107"/>
      <c r="AQ24" s="234"/>
      <c r="AR24" s="237"/>
    </row>
    <row r="25" spans="1:44" ht="29.1" customHeight="1" x14ac:dyDescent="0.2">
      <c r="A25" s="27" t="str">
        <f>IF(Dateneingabe!A89="","",Dateneingabe!A89)</f>
        <v/>
      </c>
      <c r="B25" s="27" t="str">
        <f>IF(Dateneingabe!B89="","",Dateneingabe!B89)</f>
        <v/>
      </c>
      <c r="C25" s="28" t="str">
        <f>IF(Dateneingabe!E89="","",Dateneingabe!E89)</f>
        <v/>
      </c>
      <c r="D25" s="29" t="str">
        <f>IF(Dateneingabe!F89="","",Dateneingabe!F89)</f>
        <v/>
      </c>
      <c r="E25" s="29" t="str">
        <f>IF(Dateneingabe!G89="","",Dateneingabe!G89)</f>
        <v/>
      </c>
      <c r="F25" s="30" t="str">
        <f>IF(Dateneingabe!H89="","",Dateneingabe!H89)</f>
        <v/>
      </c>
      <c r="G25" s="31" t="str">
        <f>IF(Dateneingabe!I89="","",Dateneingabe!I89)</f>
        <v/>
      </c>
      <c r="H25" s="103" t="str">
        <f t="shared" si="0"/>
        <v/>
      </c>
      <c r="I25" s="104" t="str">
        <f t="shared" si="1"/>
        <v/>
      </c>
      <c r="J25" s="104" t="str">
        <f t="shared" si="2"/>
        <v/>
      </c>
      <c r="K25" s="104" t="str">
        <f t="shared" si="3"/>
        <v/>
      </c>
      <c r="L25" s="104" t="str">
        <f t="shared" si="4"/>
        <v/>
      </c>
      <c r="M25" s="104" t="str">
        <f t="shared" si="5"/>
        <v/>
      </c>
      <c r="N25" s="104" t="str">
        <f t="shared" si="6"/>
        <v/>
      </c>
      <c r="O25" s="104" t="str">
        <f t="shared" si="7"/>
        <v/>
      </c>
      <c r="P25" s="104" t="str">
        <f t="shared" si="8"/>
        <v/>
      </c>
      <c r="Q25" s="104" t="str">
        <f t="shared" si="9"/>
        <v/>
      </c>
      <c r="R25" s="240">
        <f t="shared" si="10"/>
        <v>0</v>
      </c>
      <c r="S25" s="97">
        <f t="shared" si="11"/>
        <v>0</v>
      </c>
      <c r="T25" s="33" t="str">
        <f t="shared" si="12"/>
        <v/>
      </c>
      <c r="U25" s="129"/>
      <c r="W25" s="32"/>
      <c r="X25" s="108"/>
      <c r="Y25" s="32"/>
      <c r="Z25" s="108"/>
      <c r="AA25" s="32"/>
      <c r="AB25" s="108"/>
      <c r="AC25" s="32"/>
      <c r="AD25" s="108"/>
      <c r="AE25" s="32"/>
      <c r="AF25" s="108"/>
      <c r="AG25" s="32"/>
      <c r="AH25" s="108"/>
      <c r="AI25" s="32"/>
      <c r="AJ25" s="108"/>
      <c r="AK25" s="32"/>
      <c r="AL25" s="108"/>
      <c r="AM25" s="32"/>
      <c r="AN25" s="108"/>
      <c r="AO25" s="32"/>
      <c r="AP25" s="108"/>
      <c r="AQ25" s="235"/>
      <c r="AR25" s="236"/>
    </row>
    <row r="26" spans="1:44" x14ac:dyDescent="0.2">
      <c r="A26" s="2" t="str">
        <f>'Hinweise - bitte beachten!!!'!A1:A1&amp;" - "&amp;'Hinweise - bitte beachten!!!'!A2:A2</f>
        <v>HSVRM Obedience Auswertung - Version 2016 v4.4 - erstellt von Sören Marquardt für den Hundesportverband Rhein-Main (HSVRM)</v>
      </c>
    </row>
    <row r="27" spans="1:44" x14ac:dyDescent="0.2">
      <c r="H27" s="6">
        <f t="shared" ref="H27:H44" si="13">IF(H8="",0,H8)</f>
        <v>9</v>
      </c>
      <c r="I27" s="6">
        <f t="shared" ref="I27:R27" si="14">IF(I8="",0,I8)</f>
        <v>10</v>
      </c>
      <c r="J27" s="6">
        <f t="shared" si="14"/>
        <v>7</v>
      </c>
      <c r="K27" s="6">
        <f t="shared" si="14"/>
        <v>10</v>
      </c>
      <c r="L27" s="6">
        <f t="shared" si="14"/>
        <v>10</v>
      </c>
      <c r="M27" s="6">
        <f t="shared" si="14"/>
        <v>9</v>
      </c>
      <c r="N27" s="6">
        <f t="shared" si="14"/>
        <v>9</v>
      </c>
      <c r="O27" s="6">
        <f t="shared" si="14"/>
        <v>10</v>
      </c>
      <c r="P27" s="6">
        <f t="shared" si="14"/>
        <v>9</v>
      </c>
      <c r="Q27" s="6">
        <f t="shared" si="14"/>
        <v>9</v>
      </c>
      <c r="R27" s="6">
        <f t="shared" si="14"/>
        <v>0</v>
      </c>
      <c r="S27" s="6">
        <f t="shared" ref="S27:S44" si="15">SUM(H27*$H$6+I27*$I$6+J27*$J$6+K27*$K$6+L27*$L$6+M27*$M$6+N27*$N$6+O27*$O$6+P27*$P$6+Q27*$Q$6+R27*$R$6)</f>
        <v>294</v>
      </c>
    </row>
    <row r="28" spans="1:44" x14ac:dyDescent="0.2">
      <c r="A28" s="142">
        <f>'Übersicht Übungen'!H49</f>
        <v>256</v>
      </c>
      <c r="B28" s="142">
        <f>'Übersicht Übungen'!I49</f>
        <v>320</v>
      </c>
      <c r="C28" s="89" t="s">
        <v>26</v>
      </c>
      <c r="D28" s="89" t="s">
        <v>26</v>
      </c>
      <c r="H28" s="6">
        <f t="shared" si="13"/>
        <v>10</v>
      </c>
      <c r="I28" s="6">
        <f t="shared" ref="I28:R28" si="16">IF(I9="",0,I9)</f>
        <v>7.5</v>
      </c>
      <c r="J28" s="6">
        <f t="shared" si="16"/>
        <v>9</v>
      </c>
      <c r="K28" s="6">
        <f t="shared" si="16"/>
        <v>9.5</v>
      </c>
      <c r="L28" s="6">
        <f t="shared" si="16"/>
        <v>9.5</v>
      </c>
      <c r="M28" s="6">
        <f t="shared" si="16"/>
        <v>9</v>
      </c>
      <c r="N28" s="6">
        <f t="shared" si="16"/>
        <v>10</v>
      </c>
      <c r="O28" s="6">
        <f t="shared" si="16"/>
        <v>9</v>
      </c>
      <c r="P28" s="6">
        <f t="shared" si="16"/>
        <v>8.5</v>
      </c>
      <c r="Q28" s="6">
        <f t="shared" si="16"/>
        <v>9.5</v>
      </c>
      <c r="R28" s="6">
        <f t="shared" si="16"/>
        <v>0</v>
      </c>
      <c r="S28" s="6">
        <f t="shared" si="15"/>
        <v>294</v>
      </c>
    </row>
    <row r="29" spans="1:44" x14ac:dyDescent="0.2">
      <c r="A29" s="142">
        <f>'Übersicht Übungen'!H50</f>
        <v>224</v>
      </c>
      <c r="B29" s="142">
        <f>'Übersicht Übungen'!I50</f>
        <v>255.5</v>
      </c>
      <c r="C29" s="98">
        <v>0</v>
      </c>
      <c r="D29" s="98">
        <v>0</v>
      </c>
      <c r="H29" s="6">
        <f t="shared" si="13"/>
        <v>10</v>
      </c>
      <c r="I29" s="6">
        <f t="shared" ref="I29:R29" si="17">IF(I10="",0,I10)</f>
        <v>9</v>
      </c>
      <c r="J29" s="6">
        <f t="shared" si="17"/>
        <v>9</v>
      </c>
      <c r="K29" s="6">
        <f t="shared" si="17"/>
        <v>7.5</v>
      </c>
      <c r="L29" s="6">
        <f t="shared" si="17"/>
        <v>5.5</v>
      </c>
      <c r="M29" s="6">
        <f t="shared" si="17"/>
        <v>9</v>
      </c>
      <c r="N29" s="6">
        <f t="shared" si="17"/>
        <v>9</v>
      </c>
      <c r="O29" s="6">
        <f t="shared" si="17"/>
        <v>8</v>
      </c>
      <c r="P29" s="6">
        <f t="shared" si="17"/>
        <v>7</v>
      </c>
      <c r="Q29" s="6">
        <f t="shared" si="17"/>
        <v>9</v>
      </c>
      <c r="R29" s="6">
        <f t="shared" si="17"/>
        <v>0</v>
      </c>
      <c r="S29" s="6">
        <f t="shared" si="15"/>
        <v>260</v>
      </c>
    </row>
    <row r="30" spans="1:44" x14ac:dyDescent="0.2">
      <c r="A30" s="142">
        <f>'Übersicht Übungen'!H51</f>
        <v>192</v>
      </c>
      <c r="B30" s="142">
        <f>'Übersicht Übungen'!I51</f>
        <v>223.5</v>
      </c>
      <c r="C30" s="98">
        <v>5</v>
      </c>
      <c r="D30" s="98">
        <v>5</v>
      </c>
      <c r="H30" s="6">
        <f t="shared" si="13"/>
        <v>8.5</v>
      </c>
      <c r="I30" s="6">
        <f t="shared" ref="I30:R30" si="18">IF(I11="",0,I11)</f>
        <v>10</v>
      </c>
      <c r="J30" s="6">
        <f t="shared" si="18"/>
        <v>7</v>
      </c>
      <c r="K30" s="6">
        <f t="shared" si="18"/>
        <v>8</v>
      </c>
      <c r="L30" s="6">
        <f t="shared" si="18"/>
        <v>7.5</v>
      </c>
      <c r="M30" s="6">
        <f t="shared" si="18"/>
        <v>8</v>
      </c>
      <c r="N30" s="6">
        <f t="shared" si="18"/>
        <v>9</v>
      </c>
      <c r="O30" s="6">
        <f t="shared" si="18"/>
        <v>8</v>
      </c>
      <c r="P30" s="6">
        <f t="shared" si="18"/>
        <v>8</v>
      </c>
      <c r="Q30" s="6">
        <f t="shared" si="18"/>
        <v>8</v>
      </c>
      <c r="R30" s="6">
        <f t="shared" si="18"/>
        <v>0</v>
      </c>
      <c r="S30" s="6">
        <f t="shared" si="15"/>
        <v>258</v>
      </c>
    </row>
    <row r="31" spans="1:44" x14ac:dyDescent="0.2">
      <c r="A31" s="142">
        <f>'Übersicht Übungen'!H52</f>
        <v>0</v>
      </c>
      <c r="B31" s="142">
        <f>'Übersicht Übungen'!I52</f>
        <v>191.5</v>
      </c>
      <c r="C31" s="99">
        <v>5.25</v>
      </c>
      <c r="D31" s="99">
        <v>5.5</v>
      </c>
      <c r="H31" s="6">
        <f t="shared" si="13"/>
        <v>9.5</v>
      </c>
      <c r="I31" s="6">
        <f t="shared" ref="I31:R31" si="19">IF(I12="",0,I12)</f>
        <v>0</v>
      </c>
      <c r="J31" s="6">
        <f t="shared" si="19"/>
        <v>7</v>
      </c>
      <c r="K31" s="6">
        <f t="shared" si="19"/>
        <v>10</v>
      </c>
      <c r="L31" s="6">
        <f t="shared" si="19"/>
        <v>8</v>
      </c>
      <c r="M31" s="6">
        <f t="shared" si="19"/>
        <v>10</v>
      </c>
      <c r="N31" s="6">
        <f t="shared" si="19"/>
        <v>9</v>
      </c>
      <c r="O31" s="6">
        <f t="shared" si="19"/>
        <v>8</v>
      </c>
      <c r="P31" s="6">
        <f t="shared" si="19"/>
        <v>7</v>
      </c>
      <c r="Q31" s="6">
        <f t="shared" si="19"/>
        <v>8</v>
      </c>
      <c r="R31" s="6">
        <f t="shared" si="19"/>
        <v>0</v>
      </c>
      <c r="S31" s="6">
        <f t="shared" si="15"/>
        <v>253</v>
      </c>
    </row>
    <row r="32" spans="1:44" x14ac:dyDescent="0.2">
      <c r="A32" s="144" t="s">
        <v>233</v>
      </c>
      <c r="C32" s="99">
        <v>5.5</v>
      </c>
      <c r="D32" s="99">
        <v>6</v>
      </c>
      <c r="H32" s="6">
        <f t="shared" si="13"/>
        <v>10</v>
      </c>
      <c r="I32" s="6">
        <f t="shared" ref="I32:R32" si="20">IF(I13="",0,I13)</f>
        <v>10</v>
      </c>
      <c r="J32" s="6">
        <f t="shared" si="20"/>
        <v>7.5</v>
      </c>
      <c r="K32" s="6">
        <f t="shared" si="20"/>
        <v>5</v>
      </c>
      <c r="L32" s="6">
        <f t="shared" si="20"/>
        <v>9.5</v>
      </c>
      <c r="M32" s="6">
        <f t="shared" si="20"/>
        <v>7</v>
      </c>
      <c r="N32" s="6">
        <f t="shared" si="20"/>
        <v>8</v>
      </c>
      <c r="O32" s="6">
        <f t="shared" si="20"/>
        <v>7.5</v>
      </c>
      <c r="P32" s="6">
        <f t="shared" si="20"/>
        <v>6.5</v>
      </c>
      <c r="Q32" s="6">
        <f t="shared" si="20"/>
        <v>8</v>
      </c>
      <c r="R32" s="6">
        <f t="shared" si="20"/>
        <v>0</v>
      </c>
      <c r="S32" s="6">
        <f t="shared" si="15"/>
        <v>246.5</v>
      </c>
    </row>
    <row r="33" spans="3:19" x14ac:dyDescent="0.2">
      <c r="C33" s="99">
        <v>5.75</v>
      </c>
      <c r="D33" s="99">
        <v>6.5</v>
      </c>
      <c r="H33" s="6">
        <f t="shared" si="13"/>
        <v>9.5</v>
      </c>
      <c r="I33" s="6">
        <f t="shared" ref="I33:R33" si="21">IF(I14="",0,I14)</f>
        <v>9</v>
      </c>
      <c r="J33" s="6">
        <f t="shared" si="21"/>
        <v>8</v>
      </c>
      <c r="K33" s="6">
        <f t="shared" si="21"/>
        <v>6</v>
      </c>
      <c r="L33" s="6">
        <f t="shared" si="21"/>
        <v>6.5</v>
      </c>
      <c r="M33" s="6">
        <f t="shared" si="21"/>
        <v>6</v>
      </c>
      <c r="N33" s="6">
        <f t="shared" si="21"/>
        <v>6</v>
      </c>
      <c r="O33" s="6">
        <f t="shared" si="21"/>
        <v>9</v>
      </c>
      <c r="P33" s="6">
        <f t="shared" si="21"/>
        <v>6.5</v>
      </c>
      <c r="Q33" s="6">
        <f t="shared" si="21"/>
        <v>8</v>
      </c>
      <c r="R33" s="6">
        <f t="shared" si="21"/>
        <v>0</v>
      </c>
      <c r="S33" s="6">
        <f t="shared" si="15"/>
        <v>234.5</v>
      </c>
    </row>
    <row r="34" spans="3:19" x14ac:dyDescent="0.2">
      <c r="C34" s="99">
        <v>6</v>
      </c>
      <c r="D34" s="99">
        <v>7</v>
      </c>
      <c r="H34" s="6">
        <f t="shared" si="13"/>
        <v>10</v>
      </c>
      <c r="I34" s="6">
        <f t="shared" ref="I34:R34" si="22">IF(I15="",0,I15)</f>
        <v>10</v>
      </c>
      <c r="J34" s="6">
        <f t="shared" si="22"/>
        <v>0</v>
      </c>
      <c r="K34" s="6">
        <f t="shared" si="22"/>
        <v>7</v>
      </c>
      <c r="L34" s="6">
        <f t="shared" si="22"/>
        <v>8</v>
      </c>
      <c r="M34" s="6">
        <f t="shared" si="22"/>
        <v>6</v>
      </c>
      <c r="N34" s="6">
        <f t="shared" si="22"/>
        <v>9</v>
      </c>
      <c r="O34" s="6">
        <f t="shared" si="22"/>
        <v>9</v>
      </c>
      <c r="P34" s="6">
        <f t="shared" si="22"/>
        <v>7.5</v>
      </c>
      <c r="Q34" s="6">
        <f t="shared" si="22"/>
        <v>9</v>
      </c>
      <c r="R34" s="6">
        <f t="shared" si="22"/>
        <v>0</v>
      </c>
      <c r="S34" s="6">
        <f t="shared" si="15"/>
        <v>230.5</v>
      </c>
    </row>
    <row r="35" spans="3:19" x14ac:dyDescent="0.2">
      <c r="C35" s="99">
        <v>6.25</v>
      </c>
      <c r="D35" s="99">
        <v>7.5</v>
      </c>
      <c r="H35" s="6">
        <f t="shared" si="13"/>
        <v>7</v>
      </c>
      <c r="I35" s="6">
        <f t="shared" ref="I35:R35" si="23">IF(I16="",0,I16)</f>
        <v>7.5</v>
      </c>
      <c r="J35" s="6">
        <f t="shared" si="23"/>
        <v>7.5</v>
      </c>
      <c r="K35" s="6">
        <f t="shared" si="23"/>
        <v>5</v>
      </c>
      <c r="L35" s="6">
        <f t="shared" si="23"/>
        <v>0</v>
      </c>
      <c r="M35" s="6">
        <f t="shared" si="23"/>
        <v>6</v>
      </c>
      <c r="N35" s="6">
        <f t="shared" si="23"/>
        <v>7</v>
      </c>
      <c r="O35" s="6">
        <f t="shared" si="23"/>
        <v>7</v>
      </c>
      <c r="P35" s="6">
        <f t="shared" si="23"/>
        <v>0</v>
      </c>
      <c r="Q35" s="6">
        <f t="shared" si="23"/>
        <v>0</v>
      </c>
      <c r="R35" s="6">
        <f t="shared" si="23"/>
        <v>-10</v>
      </c>
      <c r="S35" s="6">
        <f t="shared" si="15"/>
        <v>146</v>
      </c>
    </row>
    <row r="36" spans="3:19" x14ac:dyDescent="0.2">
      <c r="C36" s="99">
        <v>6.5</v>
      </c>
      <c r="D36" s="99">
        <v>8</v>
      </c>
      <c r="H36" s="6">
        <f t="shared" si="13"/>
        <v>0</v>
      </c>
      <c r="I36" s="6">
        <f t="shared" ref="I36:R36" si="24">IF(I17="",0,I17)</f>
        <v>0</v>
      </c>
      <c r="J36" s="6">
        <f t="shared" si="24"/>
        <v>0</v>
      </c>
      <c r="K36" s="6">
        <f t="shared" si="24"/>
        <v>0</v>
      </c>
      <c r="L36" s="6">
        <f t="shared" si="24"/>
        <v>0</v>
      </c>
      <c r="M36" s="6">
        <f t="shared" si="24"/>
        <v>0</v>
      </c>
      <c r="N36" s="6">
        <f t="shared" si="24"/>
        <v>0</v>
      </c>
      <c r="O36" s="6">
        <f t="shared" si="24"/>
        <v>0</v>
      </c>
      <c r="P36" s="6">
        <f t="shared" si="24"/>
        <v>0</v>
      </c>
      <c r="Q36" s="6">
        <f t="shared" si="24"/>
        <v>0</v>
      </c>
      <c r="R36" s="6">
        <f t="shared" si="24"/>
        <v>0</v>
      </c>
      <c r="S36" s="6">
        <f t="shared" si="15"/>
        <v>0</v>
      </c>
    </row>
    <row r="37" spans="3:19" x14ac:dyDescent="0.2">
      <c r="C37" s="99">
        <v>6.75</v>
      </c>
      <c r="D37" s="99">
        <v>8.5</v>
      </c>
      <c r="H37" s="6">
        <f t="shared" si="13"/>
        <v>0</v>
      </c>
      <c r="I37" s="6">
        <f t="shared" ref="I37:R37" si="25">IF(I18="",0,I18)</f>
        <v>0</v>
      </c>
      <c r="J37" s="6">
        <f t="shared" si="25"/>
        <v>0</v>
      </c>
      <c r="K37" s="6">
        <f t="shared" si="25"/>
        <v>0</v>
      </c>
      <c r="L37" s="6">
        <f t="shared" si="25"/>
        <v>0</v>
      </c>
      <c r="M37" s="6">
        <f t="shared" si="25"/>
        <v>0</v>
      </c>
      <c r="N37" s="6">
        <f t="shared" si="25"/>
        <v>0</v>
      </c>
      <c r="O37" s="6">
        <f t="shared" si="25"/>
        <v>0</v>
      </c>
      <c r="P37" s="6">
        <f t="shared" si="25"/>
        <v>0</v>
      </c>
      <c r="Q37" s="6">
        <f t="shared" si="25"/>
        <v>0</v>
      </c>
      <c r="R37" s="6">
        <f t="shared" si="25"/>
        <v>0</v>
      </c>
      <c r="S37" s="6">
        <f t="shared" si="15"/>
        <v>0</v>
      </c>
    </row>
    <row r="38" spans="3:19" x14ac:dyDescent="0.2">
      <c r="C38" s="99">
        <v>7</v>
      </c>
      <c r="D38" s="99">
        <v>9</v>
      </c>
      <c r="H38" s="6">
        <f t="shared" si="13"/>
        <v>0</v>
      </c>
      <c r="I38" s="6">
        <f t="shared" ref="I38:R38" si="26">IF(I19="",0,I19)</f>
        <v>0</v>
      </c>
      <c r="J38" s="6">
        <f t="shared" si="26"/>
        <v>0</v>
      </c>
      <c r="K38" s="6">
        <f t="shared" si="26"/>
        <v>0</v>
      </c>
      <c r="L38" s="6">
        <f t="shared" si="26"/>
        <v>0</v>
      </c>
      <c r="M38" s="6">
        <f t="shared" si="26"/>
        <v>0</v>
      </c>
      <c r="N38" s="6">
        <f t="shared" si="26"/>
        <v>0</v>
      </c>
      <c r="O38" s="6">
        <f t="shared" si="26"/>
        <v>0</v>
      </c>
      <c r="P38" s="6">
        <f t="shared" si="26"/>
        <v>0</v>
      </c>
      <c r="Q38" s="6">
        <f t="shared" si="26"/>
        <v>0</v>
      </c>
      <c r="R38" s="6">
        <f t="shared" si="26"/>
        <v>0</v>
      </c>
      <c r="S38" s="6">
        <f t="shared" si="15"/>
        <v>0</v>
      </c>
    </row>
    <row r="39" spans="3:19" x14ac:dyDescent="0.2">
      <c r="C39" s="99">
        <v>7.25</v>
      </c>
      <c r="D39" s="99">
        <v>9.5</v>
      </c>
      <c r="H39" s="6">
        <f t="shared" si="13"/>
        <v>0</v>
      </c>
      <c r="I39" s="6">
        <f t="shared" ref="I39:R39" si="27">IF(I20="",0,I20)</f>
        <v>0</v>
      </c>
      <c r="J39" s="6">
        <f t="shared" si="27"/>
        <v>0</v>
      </c>
      <c r="K39" s="6">
        <f t="shared" si="27"/>
        <v>0</v>
      </c>
      <c r="L39" s="6">
        <f t="shared" si="27"/>
        <v>0</v>
      </c>
      <c r="M39" s="6">
        <f t="shared" si="27"/>
        <v>0</v>
      </c>
      <c r="N39" s="6">
        <f t="shared" si="27"/>
        <v>0</v>
      </c>
      <c r="O39" s="6">
        <f t="shared" si="27"/>
        <v>0</v>
      </c>
      <c r="P39" s="6">
        <f t="shared" si="27"/>
        <v>0</v>
      </c>
      <c r="Q39" s="6">
        <f t="shared" si="27"/>
        <v>0</v>
      </c>
      <c r="R39" s="6">
        <f t="shared" si="27"/>
        <v>0</v>
      </c>
      <c r="S39" s="6">
        <f t="shared" si="15"/>
        <v>0</v>
      </c>
    </row>
    <row r="40" spans="3:19" x14ac:dyDescent="0.2">
      <c r="C40" s="99">
        <v>7.5</v>
      </c>
      <c r="D40" s="100">
        <v>10</v>
      </c>
      <c r="H40" s="6">
        <f t="shared" si="13"/>
        <v>0</v>
      </c>
      <c r="I40" s="6">
        <f t="shared" ref="I40:R40" si="28">IF(I21="",0,I21)</f>
        <v>0</v>
      </c>
      <c r="J40" s="6">
        <f t="shared" si="28"/>
        <v>0</v>
      </c>
      <c r="K40" s="6">
        <f t="shared" si="28"/>
        <v>0</v>
      </c>
      <c r="L40" s="6">
        <f t="shared" si="28"/>
        <v>0</v>
      </c>
      <c r="M40" s="6">
        <f t="shared" si="28"/>
        <v>0</v>
      </c>
      <c r="N40" s="6">
        <f t="shared" si="28"/>
        <v>0</v>
      </c>
      <c r="O40" s="6">
        <f t="shared" si="28"/>
        <v>0</v>
      </c>
      <c r="P40" s="6">
        <f t="shared" si="28"/>
        <v>0</v>
      </c>
      <c r="Q40" s="6">
        <f t="shared" si="28"/>
        <v>0</v>
      </c>
      <c r="R40" s="6">
        <f t="shared" si="28"/>
        <v>0</v>
      </c>
      <c r="S40" s="6">
        <f t="shared" si="15"/>
        <v>0</v>
      </c>
    </row>
    <row r="41" spans="3:19" x14ac:dyDescent="0.2">
      <c r="C41" s="99">
        <v>7.75</v>
      </c>
      <c r="D41"/>
      <c r="H41" s="6">
        <f t="shared" si="13"/>
        <v>0</v>
      </c>
      <c r="I41" s="6">
        <f t="shared" ref="I41:R41" si="29">IF(I22="",0,I22)</f>
        <v>0</v>
      </c>
      <c r="J41" s="6">
        <f t="shared" si="29"/>
        <v>0</v>
      </c>
      <c r="K41" s="6">
        <f t="shared" si="29"/>
        <v>0</v>
      </c>
      <c r="L41" s="6">
        <f t="shared" si="29"/>
        <v>0</v>
      </c>
      <c r="M41" s="6">
        <f t="shared" si="29"/>
        <v>0</v>
      </c>
      <c r="N41" s="6">
        <f t="shared" si="29"/>
        <v>0</v>
      </c>
      <c r="O41" s="6">
        <f t="shared" si="29"/>
        <v>0</v>
      </c>
      <c r="P41" s="6">
        <f t="shared" si="29"/>
        <v>0</v>
      </c>
      <c r="Q41" s="6">
        <f t="shared" si="29"/>
        <v>0</v>
      </c>
      <c r="R41" s="6">
        <f t="shared" si="29"/>
        <v>0</v>
      </c>
      <c r="S41" s="6">
        <f t="shared" si="15"/>
        <v>0</v>
      </c>
    </row>
    <row r="42" spans="3:19" x14ac:dyDescent="0.2">
      <c r="C42" s="99">
        <v>8</v>
      </c>
      <c r="D42"/>
      <c r="H42" s="6">
        <f t="shared" si="13"/>
        <v>0</v>
      </c>
      <c r="I42" s="6">
        <f t="shared" ref="I42:R42" si="30">IF(I23="",0,I23)</f>
        <v>0</v>
      </c>
      <c r="J42" s="6">
        <f t="shared" si="30"/>
        <v>0</v>
      </c>
      <c r="K42" s="6">
        <f t="shared" si="30"/>
        <v>0</v>
      </c>
      <c r="L42" s="6">
        <f t="shared" si="30"/>
        <v>0</v>
      </c>
      <c r="M42" s="6">
        <f t="shared" si="30"/>
        <v>0</v>
      </c>
      <c r="N42" s="6">
        <f t="shared" si="30"/>
        <v>0</v>
      </c>
      <c r="O42" s="6">
        <f t="shared" si="30"/>
        <v>0</v>
      </c>
      <c r="P42" s="6">
        <f t="shared" si="30"/>
        <v>0</v>
      </c>
      <c r="Q42" s="6">
        <f t="shared" si="30"/>
        <v>0</v>
      </c>
      <c r="R42" s="6">
        <f t="shared" si="30"/>
        <v>0</v>
      </c>
      <c r="S42" s="6">
        <f t="shared" si="15"/>
        <v>0</v>
      </c>
    </row>
    <row r="43" spans="3:19" x14ac:dyDescent="0.2">
      <c r="C43" s="99">
        <v>8.25</v>
      </c>
      <c r="D43"/>
      <c r="H43" s="6">
        <f t="shared" si="13"/>
        <v>0</v>
      </c>
      <c r="I43" s="6">
        <f t="shared" ref="I43:R43" si="31">IF(I24="",0,I24)</f>
        <v>0</v>
      </c>
      <c r="J43" s="6">
        <f t="shared" si="31"/>
        <v>0</v>
      </c>
      <c r="K43" s="6">
        <f t="shared" si="31"/>
        <v>0</v>
      </c>
      <c r="L43" s="6">
        <f t="shared" si="31"/>
        <v>0</v>
      </c>
      <c r="M43" s="6">
        <f t="shared" si="31"/>
        <v>0</v>
      </c>
      <c r="N43" s="6">
        <f t="shared" si="31"/>
        <v>0</v>
      </c>
      <c r="O43" s="6">
        <f t="shared" si="31"/>
        <v>0</v>
      </c>
      <c r="P43" s="6">
        <f t="shared" si="31"/>
        <v>0</v>
      </c>
      <c r="Q43" s="6">
        <f t="shared" si="31"/>
        <v>0</v>
      </c>
      <c r="R43" s="6">
        <f t="shared" si="31"/>
        <v>0</v>
      </c>
      <c r="S43" s="6">
        <f t="shared" si="15"/>
        <v>0</v>
      </c>
    </row>
    <row r="44" spans="3:19" x14ac:dyDescent="0.2">
      <c r="C44" s="99">
        <v>8.5</v>
      </c>
      <c r="D44"/>
      <c r="H44" s="6">
        <f t="shared" si="13"/>
        <v>0</v>
      </c>
      <c r="I44" s="6">
        <f t="shared" ref="I44:R44" si="32">IF(I25="",0,I25)</f>
        <v>0</v>
      </c>
      <c r="J44" s="6">
        <f t="shared" si="32"/>
        <v>0</v>
      </c>
      <c r="K44" s="6">
        <f t="shared" si="32"/>
        <v>0</v>
      </c>
      <c r="L44" s="6">
        <f t="shared" si="32"/>
        <v>0</v>
      </c>
      <c r="M44" s="6">
        <f t="shared" si="32"/>
        <v>0</v>
      </c>
      <c r="N44" s="6">
        <f t="shared" si="32"/>
        <v>0</v>
      </c>
      <c r="O44" s="6">
        <f t="shared" si="32"/>
        <v>0</v>
      </c>
      <c r="P44" s="6">
        <f t="shared" si="32"/>
        <v>0</v>
      </c>
      <c r="Q44" s="6">
        <f t="shared" si="32"/>
        <v>0</v>
      </c>
      <c r="R44" s="6">
        <f t="shared" si="32"/>
        <v>0</v>
      </c>
      <c r="S44" s="6">
        <f t="shared" si="15"/>
        <v>0</v>
      </c>
    </row>
    <row r="45" spans="3:19" x14ac:dyDescent="0.2">
      <c r="C45" s="99">
        <v>8.75</v>
      </c>
      <c r="D45"/>
    </row>
    <row r="46" spans="3:19" x14ac:dyDescent="0.2">
      <c r="C46" s="99">
        <v>9</v>
      </c>
      <c r="D46"/>
    </row>
    <row r="47" spans="3:19" x14ac:dyDescent="0.2">
      <c r="C47" s="99">
        <v>9.25</v>
      </c>
      <c r="D47"/>
    </row>
    <row r="48" spans="3:19" x14ac:dyDescent="0.2">
      <c r="C48" s="99">
        <v>9.5</v>
      </c>
      <c r="D48"/>
    </row>
    <row r="49" spans="3:4" x14ac:dyDescent="0.2">
      <c r="C49" s="99">
        <v>9.75</v>
      </c>
      <c r="D49"/>
    </row>
    <row r="50" spans="3:4" x14ac:dyDescent="0.2">
      <c r="C50" s="100">
        <v>10</v>
      </c>
      <c r="D50"/>
    </row>
  </sheetData>
  <sheetProtection password="C900" sheet="1" objects="1" scenarios="1"/>
  <sortState ref="A8:AR25">
    <sortCondition ref="U8"/>
  </sortState>
  <mergeCells count="20">
    <mergeCell ref="AQ6:AR6"/>
    <mergeCell ref="H7:R7"/>
    <mergeCell ref="AM6:AN6"/>
    <mergeCell ref="AO6:AP6"/>
    <mergeCell ref="AE6:AF6"/>
    <mergeCell ref="AG6:AH6"/>
    <mergeCell ref="AI6:AJ6"/>
    <mergeCell ref="AK6:AL6"/>
    <mergeCell ref="A4:F6"/>
    <mergeCell ref="W6:X6"/>
    <mergeCell ref="Y6:Z6"/>
    <mergeCell ref="AA6:AB6"/>
    <mergeCell ref="AC6:AD6"/>
    <mergeCell ref="A1:D1"/>
    <mergeCell ref="E1:N1"/>
    <mergeCell ref="O1:U1"/>
    <mergeCell ref="A2:C2"/>
    <mergeCell ref="D2:F2"/>
    <mergeCell ref="H2:P2"/>
    <mergeCell ref="S2:U2"/>
  </mergeCells>
  <phoneticPr fontId="30" type="noConversion"/>
  <conditionalFormatting sqref="S8:S25">
    <cfRule type="cellIs" dxfId="5" priority="4" stopIfTrue="1" operator="equal">
      <formula>0</formula>
    </cfRule>
  </conditionalFormatting>
  <conditionalFormatting sqref="H4:R6">
    <cfRule type="cellIs" dxfId="4" priority="2" operator="equal">
      <formula>0</formula>
    </cfRule>
  </conditionalFormatting>
  <conditionalFormatting sqref="R8:R25">
    <cfRule type="cellIs" dxfId="3" priority="1" operator="equal">
      <formula>0</formula>
    </cfRule>
  </conditionalFormatting>
  <dataValidations count="4">
    <dataValidation type="list" allowBlank="1" showDropDown="1" showInputMessage="1" showErrorMessage="1" errorTitle="Falsche Eingabe!" error="Bitte nur &quot;0&quot; oder Bewertungen von 5,0 - 10,0 eingeben!" promptTitle="Bewertung eingeben!" prompt="Bitte nur &quot;0&quot; oder Bewertungen von 5,0 - 10,0 eingeben!" sqref="W8:AP25">
      <formula1>$D$29:$D$40</formula1>
    </dataValidation>
    <dataValidation type="list" allowBlank="1" showDropDown="1" showInputMessage="1" showErrorMessage="1" errorTitle="FEHLER!" error="Hier bitte nichts eingeben!" promptTitle="Keine Werte erfassen!" prompt="Bitte nur die Bewertungen bei den entsprechenden Leistungsrichtern auf der rechten Seite erfassen!" sqref="H8:Q25">
      <formula1>$C$29:$C$50</formula1>
    </dataValidation>
    <dataValidation type="list" allowBlank="1" showInputMessage="1" showErrorMessage="1" errorTitle="Gelbe Karte" error="Nur die Eingabe von X erlaubt!" promptTitle="Gelbe Karte!" prompt="Wenn eine gelbe Karte gegeben wurde, hier bitte ein X erfassen!" sqref="AQ8:AR25">
      <formula1>$A$32</formula1>
    </dataValidation>
    <dataValidation allowBlank="1" showDropDown="1" showInputMessage="1" showErrorMessage="1" errorTitle="FEHLER!" error="Hier bitte nichts eingeben!" promptTitle="Keine Werte erfassen!" prompt="Bitte nur die Bewertungen bei den entsprechenden Leistungsrichtern auf der rechten Seite erfassen!" sqref="R8:R25"/>
  </dataValidations>
  <printOptions horizontalCentered="1"/>
  <pageMargins left="0.59055118110236227" right="0.59055118110236227" top="0.59055118110236227" bottom="0.78740157480314965" header="0.19685039370078741" footer="0.39370078740157483"/>
  <pageSetup paperSize="9" scale="72" fitToHeight="0" orientation="landscape" r:id="rId1"/>
  <headerFooter alignWithMargins="0">
    <oddFooter>&amp;LVorlage: HSVRM / Sören Marquardt
&amp;D/&amp;T&amp;C&amp;F
&amp;A&amp;RSeite: 
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16</vt:i4>
      </vt:variant>
    </vt:vector>
  </HeadingPairs>
  <TitlesOfParts>
    <vt:vector size="27" baseType="lpstr">
      <vt:lpstr>Hinweise - bitte beachten!!!</vt:lpstr>
      <vt:lpstr>Dateneingabe</vt:lpstr>
      <vt:lpstr>Statistik</vt:lpstr>
      <vt:lpstr>Richterblatt</vt:lpstr>
      <vt:lpstr>Richterblatt Gruppe</vt:lpstr>
      <vt:lpstr>Liste Beginner</vt:lpstr>
      <vt:lpstr>Liste Klasse 1</vt:lpstr>
      <vt:lpstr>Liste Klasse 2</vt:lpstr>
      <vt:lpstr>Liste Klasse 3</vt:lpstr>
      <vt:lpstr>Gesamtergebnisliste</vt:lpstr>
      <vt:lpstr>Übersicht Übungen</vt:lpstr>
      <vt:lpstr>Beginner</vt:lpstr>
      <vt:lpstr>Dateneingabe!Druckbereich</vt:lpstr>
      <vt:lpstr>Gesamtergebnisliste!Druckbereich</vt:lpstr>
      <vt:lpstr>'Hinweise - bitte beachten!!!'!Druckbereich</vt:lpstr>
      <vt:lpstr>'Liste Beginner'!Druckbereich</vt:lpstr>
      <vt:lpstr>'Liste Klasse 1'!Druckbereich</vt:lpstr>
      <vt:lpstr>'Liste Klasse 2'!Druckbereich</vt:lpstr>
      <vt:lpstr>'Liste Klasse 3'!Druckbereich</vt:lpstr>
      <vt:lpstr>'Übersicht Übungen'!Druckbereich</vt:lpstr>
      <vt:lpstr>Dateneingabe!Drucktitel</vt:lpstr>
      <vt:lpstr>Gesamtergebnisliste!Drucktitel</vt:lpstr>
      <vt:lpstr>'Hinweise - bitte beachten!!!'!Drucktitel</vt:lpstr>
      <vt:lpstr>'Richterblatt Gruppe'!Drucktitel</vt:lpstr>
      <vt:lpstr>Klasse1</vt:lpstr>
      <vt:lpstr>Klasse2</vt:lpstr>
      <vt:lpstr>Klasse3</vt:lpstr>
    </vt:vector>
  </TitlesOfParts>
  <Company>Rödermark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Marquardt</dc:creator>
  <cp:lastModifiedBy>Michaela</cp:lastModifiedBy>
  <cp:lastPrinted>2016-09-03T13:49:23Z</cp:lastPrinted>
  <dcterms:created xsi:type="dcterms:W3CDTF">2007-04-21T07:52:12Z</dcterms:created>
  <dcterms:modified xsi:type="dcterms:W3CDTF">2016-09-05T20:07:30Z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